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mc:AlternateContent xmlns:mc="http://schemas.openxmlformats.org/markup-compatibility/2006">
    <mc:Choice Requires="x15">
      <x15ac:absPath xmlns:x15ac="http://schemas.microsoft.com/office/spreadsheetml/2010/11/ac" url="W:\Présentations clients et prospects\"/>
    </mc:Choice>
  </mc:AlternateContent>
  <bookViews>
    <workbookView xWindow="0" yWindow="0" windowWidth="38400" windowHeight="17835" activeTab="1"/>
  </bookViews>
  <sheets>
    <sheet name="Mon tout premier budget" sheetId="2" r:id="rId1"/>
    <sheet name="EXEMPLE" sheetId="3"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39" i="3" l="1"/>
  <c r="K25" i="3"/>
  <c r="J25" i="3"/>
  <c r="I25" i="3"/>
  <c r="H25" i="3"/>
  <c r="G25" i="3"/>
  <c r="F25" i="3"/>
  <c r="E25" i="3"/>
  <c r="D25" i="3"/>
  <c r="C25" i="3"/>
  <c r="L24" i="3"/>
  <c r="L23" i="3"/>
  <c r="L22" i="3"/>
  <c r="L21" i="3"/>
  <c r="L20" i="3"/>
  <c r="L19" i="3"/>
  <c r="L18" i="3"/>
  <c r="L17" i="3"/>
  <c r="L16" i="3"/>
  <c r="L15" i="3"/>
  <c r="L14" i="3"/>
  <c r="L13" i="3"/>
  <c r="D12" i="2"/>
  <c r="E12" i="2"/>
  <c r="F12" i="2"/>
  <c r="G12" i="2"/>
  <c r="H12" i="2"/>
  <c r="I12" i="2"/>
  <c r="C12" i="2"/>
  <c r="G35" i="3" l="1"/>
  <c r="G34" i="3"/>
  <c r="G38" i="3"/>
  <c r="M17" i="3"/>
  <c r="L25" i="3"/>
  <c r="N21" i="3" s="1"/>
  <c r="M18" i="3"/>
  <c r="M23" i="3"/>
  <c r="M24" i="3"/>
  <c r="O19" i="3"/>
  <c r="P19" i="3" s="1"/>
  <c r="M15" i="3"/>
  <c r="M20" i="3"/>
  <c r="M16" i="3"/>
  <c r="O18" i="3"/>
  <c r="P18" i="3" s="1"/>
  <c r="O24" i="3"/>
  <c r="P24" i="3" s="1"/>
  <c r="O17" i="3"/>
  <c r="P17" i="3" s="1"/>
  <c r="M21" i="3"/>
  <c r="O23" i="3"/>
  <c r="P23" i="3" s="1"/>
  <c r="G36" i="3"/>
  <c r="G39" i="3"/>
  <c r="L12" i="3"/>
  <c r="O20" i="3"/>
  <c r="P20" i="3" s="1"/>
  <c r="O13" i="3"/>
  <c r="M14" i="3"/>
  <c r="O16" i="3"/>
  <c r="P16" i="3" s="1"/>
  <c r="M22" i="3"/>
  <c r="O15" i="3"/>
  <c r="P15" i="3" s="1"/>
  <c r="N18" i="3"/>
  <c r="M19" i="3"/>
  <c r="O21" i="3"/>
  <c r="P21" i="3" s="1"/>
  <c r="L27" i="3"/>
  <c r="O22" i="3"/>
  <c r="P22" i="3" s="1"/>
  <c r="M13" i="3"/>
  <c r="O14" i="3"/>
  <c r="P14" i="3" s="1"/>
  <c r="G33" i="3"/>
  <c r="G37" i="3"/>
  <c r="O34" i="2"/>
  <c r="N35" i="2"/>
  <c r="N37" i="2"/>
  <c r="N13" i="2"/>
  <c r="C62" i="2"/>
  <c r="G52" i="2" s="1"/>
  <c r="D43" i="2"/>
  <c r="E43" i="2"/>
  <c r="F43" i="2"/>
  <c r="G43" i="2"/>
  <c r="H43" i="2"/>
  <c r="I43" i="2"/>
  <c r="J43" i="2"/>
  <c r="K43" i="2"/>
  <c r="C43" i="2"/>
  <c r="L14" i="2"/>
  <c r="L15" i="2"/>
  <c r="L16" i="2"/>
  <c r="L17" i="2"/>
  <c r="L18" i="2"/>
  <c r="L19" i="2"/>
  <c r="L20" i="2"/>
  <c r="L21" i="2"/>
  <c r="L22" i="2"/>
  <c r="L23" i="2"/>
  <c r="L24" i="2"/>
  <c r="L25" i="2"/>
  <c r="L26" i="2"/>
  <c r="L27" i="2"/>
  <c r="L28" i="2"/>
  <c r="L29" i="2"/>
  <c r="L30" i="2"/>
  <c r="L31" i="2"/>
  <c r="L32" i="2"/>
  <c r="L33" i="2"/>
  <c r="L34" i="2"/>
  <c r="L35" i="2"/>
  <c r="L36" i="2"/>
  <c r="L37" i="2"/>
  <c r="L38" i="2"/>
  <c r="L39" i="2"/>
  <c r="L40" i="2"/>
  <c r="L41" i="2"/>
  <c r="L42" i="2"/>
  <c r="L13" i="2"/>
  <c r="N23" i="3" l="1"/>
  <c r="N13" i="3"/>
  <c r="N22" i="3"/>
  <c r="N16" i="3"/>
  <c r="N17" i="3"/>
  <c r="N20" i="3"/>
  <c r="N24" i="3"/>
  <c r="N19" i="3"/>
  <c r="N15" i="3"/>
  <c r="N14" i="3"/>
  <c r="P13" i="3"/>
  <c r="P25" i="3" s="1"/>
  <c r="C40" i="3" s="1"/>
  <c r="O25" i="3"/>
  <c r="G62" i="2"/>
  <c r="G51" i="2"/>
  <c r="G61" i="2"/>
  <c r="G60" i="2"/>
  <c r="G59" i="2"/>
  <c r="G58" i="2"/>
  <c r="G57" i="2"/>
  <c r="G56" i="2"/>
  <c r="G55" i="2"/>
  <c r="G54" i="2"/>
  <c r="G53" i="2"/>
  <c r="O23" i="2"/>
  <c r="P23" i="2" s="1"/>
  <c r="L45" i="2"/>
  <c r="O21" i="2"/>
  <c r="P21" i="2" s="1"/>
  <c r="O13" i="2"/>
  <c r="O18" i="2"/>
  <c r="P18" i="2" s="1"/>
  <c r="O41" i="2"/>
  <c r="P41" i="2" s="1"/>
  <c r="O29" i="2"/>
  <c r="P29" i="2" s="1"/>
  <c r="O17" i="2"/>
  <c r="P17" i="2" s="1"/>
  <c r="P34" i="2"/>
  <c r="O22" i="2"/>
  <c r="P22" i="2" s="1"/>
  <c r="O32" i="2"/>
  <c r="P32" i="2" s="1"/>
  <c r="L12" i="2"/>
  <c r="O19" i="2"/>
  <c r="P19" i="2" s="1"/>
  <c r="O42" i="2"/>
  <c r="P42" i="2" s="1"/>
  <c r="O40" i="2"/>
  <c r="P40" i="2" s="1"/>
  <c r="O16" i="2"/>
  <c r="P16" i="2" s="1"/>
  <c r="O39" i="2"/>
  <c r="P39" i="2" s="1"/>
  <c r="O27" i="2"/>
  <c r="P27" i="2" s="1"/>
  <c r="O26" i="2"/>
  <c r="P26" i="2" s="1"/>
  <c r="O14" i="2"/>
  <c r="P14" i="2" s="1"/>
  <c r="O37" i="2"/>
  <c r="P37" i="2" s="1"/>
  <c r="O25" i="2"/>
  <c r="P25" i="2" s="1"/>
  <c r="O33" i="2"/>
  <c r="P33" i="2" s="1"/>
  <c r="O20" i="2"/>
  <c r="P20" i="2" s="1"/>
  <c r="O31" i="2"/>
  <c r="P31" i="2" s="1"/>
  <c r="O30" i="2"/>
  <c r="P30" i="2" s="1"/>
  <c r="O28" i="2"/>
  <c r="P28" i="2" s="1"/>
  <c r="O15" i="2"/>
  <c r="P15" i="2" s="1"/>
  <c r="O38" i="2"/>
  <c r="P38" i="2" s="1"/>
  <c r="O36" i="2"/>
  <c r="P36" i="2" s="1"/>
  <c r="O24" i="2"/>
  <c r="P24" i="2" s="1"/>
  <c r="O35" i="2"/>
  <c r="P35" i="2" s="1"/>
  <c r="M25" i="2"/>
  <c r="M35" i="2"/>
  <c r="M33" i="2"/>
  <c r="M24" i="2"/>
  <c r="M21" i="2"/>
  <c r="M32" i="2"/>
  <c r="M22" i="2"/>
  <c r="M20" i="2"/>
  <c r="M36" i="2"/>
  <c r="M23" i="2"/>
  <c r="M13" i="2"/>
  <c r="M19" i="2"/>
  <c r="M34" i="2"/>
  <c r="M37" i="2"/>
  <c r="M42" i="2"/>
  <c r="M30" i="2"/>
  <c r="M41" i="2"/>
  <c r="M40" i="2"/>
  <c r="M28" i="2"/>
  <c r="M16" i="2"/>
  <c r="M31" i="2"/>
  <c r="M18" i="2"/>
  <c r="M17" i="2"/>
  <c r="M39" i="2"/>
  <c r="M27" i="2"/>
  <c r="M15" i="2"/>
  <c r="M29" i="2"/>
  <c r="M38" i="2"/>
  <c r="M26" i="2"/>
  <c r="M14" i="2"/>
  <c r="L43" i="2"/>
  <c r="N39" i="2" s="1"/>
  <c r="N25" i="3" l="1"/>
  <c r="I36" i="3"/>
  <c r="J36" i="3" s="1"/>
  <c r="I38" i="3"/>
  <c r="I34" i="3"/>
  <c r="J34" i="3" s="1"/>
  <c r="I35" i="3"/>
  <c r="J35" i="3" s="1"/>
  <c r="I37" i="3"/>
  <c r="J37" i="3" s="1"/>
  <c r="I33" i="3"/>
  <c r="J33" i="3" s="1"/>
  <c r="N32" i="2"/>
  <c r="N33" i="2"/>
  <c r="N15" i="2"/>
  <c r="N16" i="2"/>
  <c r="N28" i="2"/>
  <c r="N40" i="2"/>
  <c r="N29" i="2"/>
  <c r="N30" i="2"/>
  <c r="N24" i="2"/>
  <c r="N17" i="2"/>
  <c r="N42" i="2"/>
  <c r="N22" i="2"/>
  <c r="N34" i="2"/>
  <c r="N23" i="2"/>
  <c r="N36" i="2"/>
  <c r="N41" i="2"/>
  <c r="N18" i="2"/>
  <c r="N19" i="2"/>
  <c r="N21" i="2"/>
  <c r="N14" i="2"/>
  <c r="N25" i="2"/>
  <c r="N27" i="2"/>
  <c r="N26" i="2"/>
  <c r="N31" i="2"/>
  <c r="O43" i="2"/>
  <c r="P13" i="2"/>
  <c r="P43" i="2" s="1"/>
  <c r="C63" i="2" s="1"/>
  <c r="I52" i="2" s="1"/>
  <c r="J52" i="2" s="1"/>
  <c r="N38" i="2"/>
  <c r="N20" i="2"/>
  <c r="I39" i="3" l="1"/>
  <c r="J39" i="3" s="1"/>
  <c r="I59" i="2"/>
  <c r="J59" i="2" s="1"/>
  <c r="I61" i="2"/>
  <c r="I60" i="2"/>
  <c r="J60" i="2" s="1"/>
  <c r="I51" i="2"/>
  <c r="J51" i="2" s="1"/>
  <c r="I58" i="2"/>
  <c r="J58" i="2" s="1"/>
  <c r="I57" i="2"/>
  <c r="J57" i="2" s="1"/>
  <c r="I56" i="2"/>
  <c r="J56" i="2" s="1"/>
  <c r="I55" i="2"/>
  <c r="J55" i="2" s="1"/>
  <c r="I54" i="2"/>
  <c r="J54" i="2" s="1"/>
  <c r="I53" i="2"/>
  <c r="N43" i="2"/>
  <c r="I62" i="2" l="1"/>
  <c r="J62" i="2" s="1"/>
  <c r="J53" i="2"/>
</calcChain>
</file>

<file path=xl/comments1.xml><?xml version="1.0" encoding="utf-8"?>
<comments xmlns="http://schemas.openxmlformats.org/spreadsheetml/2006/main">
  <authors>
    <author>Olivier TAVERNE</author>
  </authors>
  <commentList>
    <comment ref="N6" authorId="0" shapeId="0">
      <text>
        <r>
          <rPr>
            <sz val="10"/>
            <color indexed="81"/>
            <rFont val="Tahoma"/>
            <family val="2"/>
          </rPr>
          <t>Exoé : en fond orange, ce sont les données à modifier par le Responsable du vote et du budget recherche. 
Pour cacher les commentaires, onglet "révision", "afficher tous les commentaires"</t>
        </r>
      </text>
    </comment>
    <comment ref="K12" authorId="0" shapeId="0">
      <text>
        <r>
          <rPr>
            <b/>
            <sz val="9"/>
            <color indexed="81"/>
            <rFont val="Tahoma"/>
            <charset val="1"/>
          </rPr>
          <t>Exoé : pas clair? Sélectionnez l'onglet EXEMPLE en bas à gauche pour avoir un tableau pré-rempli !
Pour cacher les commentaires, onglet "révision", "afficher tous les commentaires"</t>
        </r>
      </text>
    </comment>
    <comment ref="L12" authorId="0" shapeId="0">
      <text>
        <r>
          <rPr>
            <sz val="10"/>
            <color indexed="81"/>
            <rFont val="Tahoma"/>
            <family val="2"/>
          </rPr>
          <t>Exoé : ce total doit faire 100%
Pour cacher les commentaires, onglet "révision", "afficher tous les commentaires"</t>
        </r>
      </text>
    </comment>
    <comment ref="C13" authorId="0" shapeId="0">
      <text>
        <r>
          <rPr>
            <sz val="10"/>
            <color indexed="81"/>
            <rFont val="Tahoma"/>
            <family val="2"/>
          </rPr>
          <t>Exoé : écrire en % le poids relatif de chaque prestataire. Le total chaque COLONNE doit faire 100%. 
Pour cacher les commentaires, onglet "révision", "afficher tous les commentaires"</t>
        </r>
      </text>
    </comment>
    <comment ref="G25" authorId="0" shapeId="0">
      <text>
        <r>
          <rPr>
            <sz val="10"/>
            <color indexed="81"/>
            <rFont val="Tahoma"/>
            <family val="2"/>
          </rPr>
          <t>Exoé : cet espace avec les pourcentage est à remplir par chaque gérant.  
Pour cacher les commentaires, onglet "révision", "afficher tous les commentaires"</t>
        </r>
      </text>
    </comment>
    <comment ref="C43" authorId="0" shapeId="0">
      <text>
        <r>
          <rPr>
            <sz val="10"/>
            <color indexed="81"/>
            <rFont val="Tahoma"/>
            <family val="2"/>
          </rPr>
          <t>Exoé : ce total doit faire 100%. 
Pour cacher les commentaires, onglet "révision", "afficher tous les commentaires"</t>
        </r>
      </text>
    </comment>
  </commentList>
</comments>
</file>

<file path=xl/sharedStrings.xml><?xml version="1.0" encoding="utf-8"?>
<sst xmlns="http://schemas.openxmlformats.org/spreadsheetml/2006/main" count="129" uniqueCount="102">
  <si>
    <t>TOTAL</t>
  </si>
  <si>
    <t>TOTAL réparti</t>
  </si>
  <si>
    <t>Inscrivez le nom de Prestataire 1</t>
  </si>
  <si>
    <t>Inscrivez le nom de Prestataire 2</t>
  </si>
  <si>
    <t>Inscrivez le nom de Prestataire 3</t>
  </si>
  <si>
    <t>Inscrivez le nom de Prestataire 4</t>
  </si>
  <si>
    <t>Inscrivez le nom de Prestataire 5</t>
  </si>
  <si>
    <t>Inscrivez le nom de Prestataire 6</t>
  </si>
  <si>
    <t>Inscrivez le nom de Prestataire 7</t>
  </si>
  <si>
    <t>Inscrivez le nom de Prestataire 8</t>
  </si>
  <si>
    <t>Inscrivez le nom de Prestataire 9</t>
  </si>
  <si>
    <t>Inscrivez le nom de Prestataire 10</t>
  </si>
  <si>
    <t>Inscrivez le nom de Prestataire 11</t>
  </si>
  <si>
    <t>Inscrivez le nom de Prestataire 12</t>
  </si>
  <si>
    <t>Inscrivez le nom de Prestataire 13</t>
  </si>
  <si>
    <t>Inscrivez le nom de Prestataire 14</t>
  </si>
  <si>
    <t>Inscrivez le nom de Prestataire 15</t>
  </si>
  <si>
    <t>Inscrivez le nom de Prestataire 16</t>
  </si>
  <si>
    <t>Inscrivez le nom de Prestataire 17</t>
  </si>
  <si>
    <t>Inscrivez le nom de Prestataire 18</t>
  </si>
  <si>
    <t>Inscrivez le nom de Prestataire 19</t>
  </si>
  <si>
    <t>Inscrivez le nom de Prestataire 20</t>
  </si>
  <si>
    <t>Inscrivez le nom de Prestataire 21</t>
  </si>
  <si>
    <t>Inscrivez le nom de Prestataire 22</t>
  </si>
  <si>
    <t>Inscrivez le nom de Prestataire 23</t>
  </si>
  <si>
    <t>Inscrivez le nom de Prestataire 24</t>
  </si>
  <si>
    <t>Inscrivez le nom de Prestataire 25</t>
  </si>
  <si>
    <t>Inscrivez le nom de Prestataire 26</t>
  </si>
  <si>
    <t>Inscrivez le nom de Prestataire 27</t>
  </si>
  <si>
    <t>Inscrivez le nom de Prestataire 28</t>
  </si>
  <si>
    <t>Inscrivez le nom de Prestataire 29</t>
  </si>
  <si>
    <t>Inscrivez le nom de Prestataire 30</t>
  </si>
  <si>
    <t>Noms de vos prestatires de RECHERCHE (Brokers, recherche indépendante…</t>
  </si>
  <si>
    <t>Etape 1</t>
  </si>
  <si>
    <t>Etape 3</t>
  </si>
  <si>
    <t>Pas obligatoire) Donner des poids relatifs aux votants</t>
  </si>
  <si>
    <t>Inscrivez le nom de Gérant 1</t>
  </si>
  <si>
    <t>Inscrivez le nom de Gérant 2</t>
  </si>
  <si>
    <t>Inscrivez le nom de Gérant 3</t>
  </si>
  <si>
    <t>Inscrivez le nom de Gérant 4</t>
  </si>
  <si>
    <t>Inscrivez le nom de Gérant 5</t>
  </si>
  <si>
    <t>Inscrivez le nom de Gérant 6</t>
  </si>
  <si>
    <t>Inscrivez le nom de Gérant 7</t>
  </si>
  <si>
    <t>Inscrivez le nom de Gérant 8</t>
  </si>
  <si>
    <t>Inscrivez le nom de Gérant 9</t>
  </si>
  <si>
    <t>budget défini si chaque gérant pèse le meme poids</t>
  </si>
  <si>
    <t>Budget en se basant sur le poids relatif de chaque gérant défini par le responsable de la gestion</t>
  </si>
  <si>
    <t>Rang des prestataires sélectionnés</t>
  </si>
  <si>
    <t>Budget arrondi à négocier avec les prestataires</t>
  </si>
  <si>
    <t>Inscrivez le nom du Fonds 1</t>
  </si>
  <si>
    <t>Inscrivez le nom du Fonds 2</t>
  </si>
  <si>
    <t>Inscrivez le nom du Fonds 3</t>
  </si>
  <si>
    <t>Inscrivez le nom du Fonds 4</t>
  </si>
  <si>
    <t>Inscrivez le nom du Fonds 5</t>
  </si>
  <si>
    <t>Gestion privée sous mandat</t>
  </si>
  <si>
    <t>Encours moyens estimés en année 2017</t>
  </si>
  <si>
    <t>Définir le budget</t>
  </si>
  <si>
    <t xml:space="preserve">Poids relatif de chaque gérant défini par le responsable de gestion (total 100%) </t>
  </si>
  <si>
    <t>Etape 2</t>
  </si>
  <si>
    <t>Inscrivez le nom du Fonds 6</t>
  </si>
  <si>
    <t>Inscrivez le nom du Fonds 7</t>
  </si>
  <si>
    <t>Inscrivez le nom du Fonds 8</t>
  </si>
  <si>
    <t>Inscrivez le nom du Fonds 9</t>
  </si>
  <si>
    <t>Inscrivez le nom du Fonds 10</t>
  </si>
  <si>
    <t>Encours totaux</t>
  </si>
  <si>
    <t>Frais de recherche</t>
  </si>
  <si>
    <t>Facturation aux porteurs : répartition des frais de recherche budgetés à l'étape 1</t>
  </si>
  <si>
    <t>GPM : nombre de clients</t>
  </si>
  <si>
    <t>Poids relatif du cout de la recherche affecté à chaque portefeuille</t>
  </si>
  <si>
    <t>Portefeuilles</t>
  </si>
  <si>
    <t>Cout de la recherche</t>
  </si>
  <si>
    <t>TESTEZ VOS BUDGETS RECHERCHE SOUS MIFID 2</t>
  </si>
  <si>
    <t xml:space="preserve">Attention 
Cette simulation n'est pas suffisante sous MIFID2 :
Vous devrez également justifier des prestataires sélectionnés en termes de prix et de qualité de service. Vous devrez également pouvoir justifier que les portefeuilles globalisés dans cette stratégie sont homogènes en termes de besoins de recherche. </t>
  </si>
  <si>
    <t>Cout par semaine à prélever</t>
  </si>
  <si>
    <t>Base de calcul : courtages payés en 2016 multiplié par 0,66 (hypothèse de 1/3 exécution, 2/3 recherche). Vous pouvez évidement choisir une autre méthodologie.</t>
  </si>
  <si>
    <r>
      <t xml:space="preserve">Ce test doit être mené pour chaque stratégie actions </t>
    </r>
    <r>
      <rPr>
        <b/>
        <u/>
        <sz val="11"/>
        <color theme="1"/>
        <rFont val="Calibri"/>
        <family val="2"/>
        <scheme val="minor"/>
      </rPr>
      <t xml:space="preserve">homogène </t>
    </r>
    <r>
      <rPr>
        <sz val="11"/>
        <color theme="1"/>
        <rFont val="Calibri"/>
        <family val="2"/>
        <scheme val="minor"/>
      </rPr>
      <t xml:space="preserve"> (actions européennes hors ETFs, PT ou indiciel par exemple)
Il est judicieux de mixer mandats et fonds, small et big caps. Vou sen serez convaincu en "jouant" avec le modèle.</t>
    </r>
  </si>
  <si>
    <t>Pierre-gérant du fonds A</t>
  </si>
  <si>
    <t>Paul - co gérant du fonds A</t>
  </si>
  <si>
    <t>Jacques - gérant du fonds B</t>
  </si>
  <si>
    <t>Christine - gérante du fonds C</t>
  </si>
  <si>
    <t>Laurence - gérante du fonds D et E</t>
  </si>
  <si>
    <t>Victor - gérant privé junior</t>
  </si>
  <si>
    <t>Arthur - gérant privé senior</t>
  </si>
  <si>
    <t>Kepler</t>
  </si>
  <si>
    <t>UBS</t>
  </si>
  <si>
    <t>Merrill Lynch</t>
  </si>
  <si>
    <t>CIC</t>
  </si>
  <si>
    <t>Portzamparc</t>
  </si>
  <si>
    <t>Gilbert Dupont</t>
  </si>
  <si>
    <t>RJEE</t>
  </si>
  <si>
    <t>SG CIB</t>
  </si>
  <si>
    <t>Goldman</t>
  </si>
  <si>
    <t>Oddo</t>
  </si>
  <si>
    <t>Alpha Value</t>
  </si>
  <si>
    <t>Les cahiers verts</t>
  </si>
  <si>
    <t>Fonds A</t>
  </si>
  <si>
    <t>Fonds B</t>
  </si>
  <si>
    <t>Fonds C</t>
  </si>
  <si>
    <t>Fonds D</t>
  </si>
  <si>
    <t>Fonds E</t>
  </si>
  <si>
    <t>EXEMPLE: gestion de 1Mds, 7 gérants, 6 fonds et GPM</t>
  </si>
  <si>
    <t>Pour enlever la protection de la feuille, cliquez sur "Révision", "Oter la protection de la feuille"</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</si>
</sst>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0\ &quot;€&quot;;[Red]\-#,##0\ &quot;€&quot;"/>
    <numFmt numFmtId="44" formatCode="_-* #,##0.00\ &quot;€&quot;_-;\-* #,##0.00\ &quot;€&quot;_-;_-* &quot;-&quot;??\ &quot;€&quot;_-;_-@_-"/>
    <numFmt numFmtId="43" formatCode="_-* #,##0.00\ _€_-;\-* #,##0.00\ _€_-;_-* &quot;-&quot;??\ _€_-;_-@_-"/>
    <numFmt numFmtId="164" formatCode="_-* #,##0\ &quot;€&quot;_-;\-* #,##0\ &quot;€&quot;_-;_-* &quot;-&quot;??\ &quot;€&quot;_-;_-@_-"/>
    <numFmt numFmtId="165" formatCode="_-* #,##0\ _€_-;\-* #,##0\ _€_-;_-* &quot;-&quot;??\ _€_-;_-@_-"/>
    <numFmt numFmtId="166" formatCode="0.0"/>
  </numFmts>
  <fonts count="26" x14ac:knownFonts="1">
    <font>
      <sz val="11"/>
      <color theme="1"/>
      <name val="Calibri"/>
      <family val="2"/>
      <scheme val="minor"/>
    </font>
    <font>
      <b/>
      <sz val="14"/>
      <color theme="1"/>
      <name val="Calibri"/>
      <family val="2"/>
      <scheme val="minor"/>
    </font>
    <font>
      <sz val="11"/>
      <color theme="1"/>
      <name val="Calibri"/>
      <family val="2"/>
      <scheme val="minor"/>
    </font>
    <font>
      <sz val="11"/>
      <color theme="0"/>
      <name val="Calibri"/>
      <family val="2"/>
      <scheme val="minor"/>
    </font>
    <font>
      <sz val="11"/>
      <color theme="5"/>
      <name val="Calibri"/>
      <family val="2"/>
      <scheme val="minor"/>
    </font>
    <font>
      <sz val="14"/>
      <color theme="5"/>
      <name val="Calibri"/>
      <family val="2"/>
      <scheme val="minor"/>
    </font>
    <font>
      <sz val="18"/>
      <color theme="5"/>
      <name val="Calibri"/>
      <family val="2"/>
      <scheme val="minor"/>
    </font>
    <font>
      <sz val="36"/>
      <color theme="5"/>
      <name val="Calibri"/>
      <family val="2"/>
      <scheme val="minor"/>
    </font>
    <font>
      <b/>
      <sz val="12"/>
      <color theme="1"/>
      <name val="Calibri"/>
      <family val="2"/>
      <scheme val="minor"/>
    </font>
    <font>
      <sz val="11"/>
      <color theme="2" tint="-0.89999084444715716"/>
      <name val="Calibri"/>
      <family val="2"/>
      <scheme val="minor"/>
    </font>
    <font>
      <sz val="12"/>
      <color theme="0"/>
      <name val="Calibri"/>
      <family val="2"/>
      <scheme val="minor"/>
    </font>
    <font>
      <sz val="14"/>
      <color theme="0"/>
      <name val="Calibri"/>
      <family val="2"/>
      <scheme val="minor"/>
    </font>
    <font>
      <sz val="16"/>
      <color theme="0"/>
      <name val="Calibri"/>
      <family val="2"/>
      <scheme val="minor"/>
    </font>
    <font>
      <sz val="20"/>
      <color theme="0"/>
      <name val="Calibri"/>
      <family val="2"/>
      <scheme val="minor"/>
    </font>
    <font>
      <sz val="26"/>
      <color theme="0"/>
      <name val="Calibri"/>
      <family val="2"/>
      <scheme val="minor"/>
    </font>
    <font>
      <sz val="14"/>
      <color theme="1"/>
      <name val="Calibri"/>
      <family val="2"/>
      <scheme val="minor"/>
    </font>
    <font>
      <sz val="16"/>
      <color theme="1"/>
      <name val="Calibri"/>
      <family val="2"/>
      <scheme val="minor"/>
    </font>
    <font>
      <sz val="26"/>
      <name val="Calibri"/>
      <family val="2"/>
      <scheme val="minor"/>
    </font>
    <font>
      <b/>
      <sz val="18"/>
      <color theme="0"/>
      <name val="Calibri"/>
      <family val="2"/>
      <scheme val="minor"/>
    </font>
    <font>
      <b/>
      <sz val="16"/>
      <color theme="1"/>
      <name val="Calibri"/>
      <family val="2"/>
      <scheme val="minor"/>
    </font>
    <font>
      <b/>
      <u/>
      <sz val="11"/>
      <color theme="1"/>
      <name val="Calibri"/>
      <family val="2"/>
      <scheme val="minor"/>
    </font>
    <font>
      <sz val="18"/>
      <color theme="0" tint="-0.499984740745262"/>
      <name val="Calibri"/>
      <family val="2"/>
      <scheme val="minor"/>
    </font>
    <font>
      <sz val="10"/>
      <color indexed="81"/>
      <name val="Tahoma"/>
      <family val="2"/>
    </font>
    <font>
      <b/>
      <sz val="12"/>
      <color theme="8"/>
      <name val="Calibri"/>
      <family val="2"/>
      <scheme val="minor"/>
    </font>
    <font>
      <sz val="11"/>
      <color rgb="FFFF0000"/>
      <name val="Calibri"/>
      <family val="2"/>
      <scheme val="minor"/>
    </font>
    <font>
      <b/>
      <sz val="9"/>
      <color indexed="81"/>
      <name val="Tahoma"/>
      <charset val="1"/>
    </font>
  </fonts>
  <fills count="13">
    <fill>
      <patternFill patternType="none"/>
    </fill>
    <fill>
      <patternFill patternType="gray125"/>
    </fill>
    <fill>
      <patternFill patternType="solid">
        <fgColor theme="4"/>
      </patternFill>
    </fill>
    <fill>
      <patternFill patternType="solid">
        <fgColor theme="8"/>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tint="-0.499984740745262"/>
        <bgColor indexed="64"/>
      </patternFill>
    </fill>
    <fill>
      <patternFill patternType="solid">
        <fgColor theme="3"/>
        <bgColor indexed="64"/>
      </patternFill>
    </fill>
    <fill>
      <patternFill patternType="solid">
        <fgColor theme="4"/>
        <bgColor indexed="64"/>
      </patternFill>
    </fill>
    <fill>
      <patternFill patternType="solid">
        <fgColor theme="1"/>
        <bgColor indexed="64"/>
      </patternFill>
    </fill>
  </fills>
  <borders count="21">
    <border>
      <left/>
      <right/>
      <top/>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style="thin">
        <color indexed="64"/>
      </top>
      <bottom style="thin">
        <color indexed="64"/>
      </bottom>
      <diagonal/>
    </border>
    <border>
      <left style="thin">
        <color rgb="FF7F7F7F"/>
      </left>
      <right/>
      <top style="thin">
        <color rgb="FF7F7F7F"/>
      </top>
      <bottom style="thin">
        <color rgb="FF7F7F7F"/>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499984740745262"/>
      </left>
      <right/>
      <top style="thin">
        <color theme="0" tint="-0.499984740745262"/>
      </top>
      <bottom/>
      <diagonal/>
    </border>
    <border>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diagonal/>
    </border>
    <border>
      <left/>
      <right style="thin">
        <color theme="0" tint="-0.499984740745262"/>
      </right>
      <top/>
      <bottom/>
      <diagonal/>
    </border>
    <border>
      <left style="thin">
        <color theme="0" tint="-0.499984740745262"/>
      </left>
      <right/>
      <top/>
      <bottom style="thin">
        <color theme="0" tint="-0.499984740745262"/>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6">
    <xf numFmtId="0" fontId="0"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3" fillId="2" borderId="0" applyNumberFormat="0" applyBorder="0" applyAlignment="0" applyProtection="0"/>
    <xf numFmtId="0" fontId="3" fillId="3" borderId="0" applyNumberFormat="0" applyBorder="0" applyAlignment="0" applyProtection="0"/>
  </cellStyleXfs>
  <cellXfs count="76">
    <xf numFmtId="0" fontId="0" fillId="0" borderId="0" xfId="0"/>
    <xf numFmtId="6" fontId="0" fillId="0" borderId="0" xfId="0" applyNumberFormat="1"/>
    <xf numFmtId="0" fontId="1" fillId="0" borderId="0" xfId="0" applyFont="1"/>
    <xf numFmtId="6" fontId="1" fillId="0" borderId="0" xfId="0" applyNumberFormat="1" applyFont="1"/>
    <xf numFmtId="0" fontId="0" fillId="8" borderId="0" xfId="0" applyFill="1"/>
    <xf numFmtId="0" fontId="7" fillId="8" borderId="0" xfId="0" applyFont="1" applyFill="1"/>
    <xf numFmtId="0" fontId="0" fillId="8" borderId="0" xfId="0" applyFill="1" applyAlignment="1">
      <alignment horizontal="left" vertical="center" wrapText="1"/>
    </xf>
    <xf numFmtId="9" fontId="1" fillId="0" borderId="0" xfId="0" applyNumberFormat="1" applyFont="1"/>
    <xf numFmtId="0" fontId="0" fillId="9" borderId="0" xfId="0" applyFill="1"/>
    <xf numFmtId="0" fontId="4" fillId="0" borderId="0" xfId="0" applyFont="1"/>
    <xf numFmtId="0" fontId="3" fillId="4" borderId="0" xfId="0" applyFont="1" applyFill="1" applyAlignment="1">
      <alignment horizontal="center" vertical="center" wrapText="1"/>
    </xf>
    <xf numFmtId="0" fontId="3" fillId="4" borderId="0" xfId="0" applyFont="1" applyFill="1" applyAlignment="1">
      <alignment horizontal="center" vertical="center"/>
    </xf>
    <xf numFmtId="0" fontId="0" fillId="0" borderId="0" xfId="0" applyAlignment="1">
      <alignment horizontal="right"/>
    </xf>
    <xf numFmtId="0" fontId="3" fillId="10" borderId="0" xfId="0" applyFont="1" applyFill="1" applyAlignment="1">
      <alignment horizontal="center" vertical="center" wrapText="1"/>
    </xf>
    <xf numFmtId="6" fontId="0" fillId="9" borderId="0" xfId="0" applyNumberFormat="1" applyFill="1"/>
    <xf numFmtId="0" fontId="11" fillId="9" borderId="0" xfId="0" applyFont="1" applyFill="1" applyAlignment="1">
      <alignment vertical="center"/>
    </xf>
    <xf numFmtId="0" fontId="18" fillId="9" borderId="0" xfId="0" applyFont="1" applyFill="1" applyAlignment="1">
      <alignment vertical="center"/>
    </xf>
    <xf numFmtId="0" fontId="17" fillId="6" borderId="0" xfId="0" applyFont="1" applyFill="1" applyAlignment="1">
      <alignment horizontal="center" vertical="center"/>
    </xf>
    <xf numFmtId="0" fontId="0" fillId="8" borderId="0" xfId="0" applyFill="1" applyAlignment="1">
      <alignment horizontal="right"/>
    </xf>
    <xf numFmtId="0" fontId="3" fillId="11" borderId="0" xfId="0" applyFont="1" applyFill="1" applyAlignment="1">
      <alignment horizontal="center" vertical="center"/>
    </xf>
    <xf numFmtId="0" fontId="3" fillId="11" borderId="0" xfId="0" applyFont="1" applyFill="1" applyAlignment="1">
      <alignment horizontal="center" vertical="center" wrapText="1"/>
    </xf>
    <xf numFmtId="0" fontId="0" fillId="11" borderId="0" xfId="0" applyFill="1" applyAlignment="1">
      <alignment horizontal="center"/>
    </xf>
    <xf numFmtId="6" fontId="0" fillId="11" borderId="0" xfId="0" applyNumberFormat="1" applyFill="1" applyAlignment="1">
      <alignment horizontal="center"/>
    </xf>
    <xf numFmtId="9" fontId="14" fillId="2" borderId="0" xfId="4" applyNumberFormat="1" applyFont="1" applyAlignment="1">
      <alignment horizontal="center"/>
    </xf>
    <xf numFmtId="0" fontId="9" fillId="5" borderId="0" xfId="0" applyFont="1" applyFill="1"/>
    <xf numFmtId="0" fontId="1" fillId="0" borderId="0" xfId="0" applyFont="1" applyAlignment="1">
      <alignment horizontal="center" vertical="center"/>
    </xf>
    <xf numFmtId="0" fontId="10" fillId="9" borderId="0" xfId="0" applyFont="1" applyFill="1" applyAlignment="1">
      <alignment vertical="center" wrapText="1"/>
    </xf>
    <xf numFmtId="164" fontId="0" fillId="0" borderId="0" xfId="0" applyNumberFormat="1"/>
    <xf numFmtId="0" fontId="19" fillId="0" borderId="0" xfId="0" applyFont="1"/>
    <xf numFmtId="0" fontId="3" fillId="12" borderId="0" xfId="0" applyFont="1" applyFill="1" applyAlignment="1">
      <alignment horizontal="center" vertical="center"/>
    </xf>
    <xf numFmtId="0" fontId="10" fillId="12" borderId="0" xfId="0" applyFont="1" applyFill="1" applyAlignment="1">
      <alignment vertical="center" wrapText="1"/>
    </xf>
    <xf numFmtId="166" fontId="0" fillId="0" borderId="0" xfId="0" applyNumberFormat="1"/>
    <xf numFmtId="6" fontId="12" fillId="3" borderId="0" xfId="5" applyNumberFormat="1" applyFont="1" applyAlignment="1">
      <alignment horizontal="center" vertical="center"/>
    </xf>
    <xf numFmtId="0" fontId="8" fillId="0" borderId="4" xfId="0" applyFont="1" applyBorder="1" applyAlignment="1">
      <alignment horizontal="center" vertical="center"/>
    </xf>
    <xf numFmtId="0" fontId="0" fillId="0" borderId="4" xfId="0" applyBorder="1" applyAlignment="1">
      <alignment horizontal="center" vertical="center"/>
    </xf>
    <xf numFmtId="6" fontId="0" fillId="0" borderId="4" xfId="0" applyNumberFormat="1" applyBorder="1"/>
    <xf numFmtId="6" fontId="15" fillId="0" borderId="4" xfId="0" applyNumberFormat="1" applyFont="1" applyBorder="1"/>
    <xf numFmtId="0" fontId="5" fillId="0" borderId="2" xfId="0" applyFont="1" applyBorder="1" applyAlignment="1">
      <alignment vertical="center"/>
    </xf>
    <xf numFmtId="164" fontId="0" fillId="0" borderId="2" xfId="0" applyNumberFormat="1" applyBorder="1" applyAlignment="1">
      <alignment horizontal="center" vertical="center" wrapText="1"/>
    </xf>
    <xf numFmtId="0" fontId="0" fillId="0" borderId="9" xfId="0" applyBorder="1"/>
    <xf numFmtId="9" fontId="13" fillId="3" borderId="0" xfId="5" applyNumberFormat="1" applyFont="1" applyAlignment="1">
      <alignment horizontal="center"/>
    </xf>
    <xf numFmtId="0" fontId="13" fillId="3" borderId="0" xfId="5" applyFont="1" applyAlignment="1">
      <alignment horizontal="center"/>
    </xf>
    <xf numFmtId="9" fontId="23" fillId="6" borderId="1" xfId="3" applyFont="1" applyFill="1" applyBorder="1"/>
    <xf numFmtId="9" fontId="23" fillId="6" borderId="3" xfId="3" applyFont="1" applyFill="1" applyBorder="1"/>
    <xf numFmtId="9" fontId="0" fillId="0" borderId="0" xfId="3" applyFont="1" applyAlignment="1">
      <alignment horizontal="center"/>
    </xf>
    <xf numFmtId="0" fontId="21" fillId="8" borderId="5" xfId="0" applyFont="1" applyFill="1" applyBorder="1" applyAlignment="1">
      <alignment horizontal="center" vertical="center" wrapText="1"/>
    </xf>
    <xf numFmtId="0" fontId="21" fillId="8" borderId="6" xfId="0" applyFont="1" applyFill="1" applyBorder="1" applyAlignment="1">
      <alignment horizontal="center" vertical="center" wrapText="1"/>
    </xf>
    <xf numFmtId="0" fontId="21" fillId="8" borderId="7" xfId="0" applyFont="1" applyFill="1" applyBorder="1" applyAlignment="1">
      <alignment horizontal="center" vertical="center" wrapText="1"/>
    </xf>
    <xf numFmtId="0" fontId="21" fillId="8" borderId="8" xfId="0" applyFont="1" applyFill="1" applyBorder="1" applyAlignment="1">
      <alignment horizontal="center" vertical="center" wrapText="1"/>
    </xf>
    <xf numFmtId="0" fontId="21" fillId="8" borderId="0" xfId="0" applyFont="1" applyFill="1" applyBorder="1" applyAlignment="1">
      <alignment horizontal="center" vertical="center" wrapText="1"/>
    </xf>
    <xf numFmtId="0" fontId="21" fillId="8" borderId="9" xfId="0" applyFont="1" applyFill="1" applyBorder="1" applyAlignment="1">
      <alignment horizontal="center" vertical="center" wrapText="1"/>
    </xf>
    <xf numFmtId="0" fontId="21" fillId="8" borderId="10" xfId="0" applyFont="1" applyFill="1" applyBorder="1" applyAlignment="1">
      <alignment horizontal="center" vertical="center" wrapText="1"/>
    </xf>
    <xf numFmtId="0" fontId="21" fillId="8" borderId="11" xfId="0" applyFont="1" applyFill="1" applyBorder="1" applyAlignment="1">
      <alignment horizontal="center" vertical="center" wrapText="1"/>
    </xf>
    <xf numFmtId="0" fontId="21" fillId="8" borderId="12" xfId="0" applyFont="1" applyFill="1" applyBorder="1" applyAlignment="1">
      <alignment horizontal="center" vertical="center" wrapText="1"/>
    </xf>
    <xf numFmtId="166" fontId="6" fillId="0" borderId="0" xfId="0" applyNumberFormat="1" applyFont="1" applyAlignment="1">
      <alignment horizontal="center" wrapText="1"/>
    </xf>
    <xf numFmtId="9" fontId="19" fillId="0" borderId="0" xfId="3" applyFont="1" applyAlignment="1">
      <alignment horizontal="center"/>
    </xf>
    <xf numFmtId="9" fontId="0" fillId="0" borderId="2" xfId="3" applyFont="1" applyBorder="1" applyAlignment="1">
      <alignment horizontal="center" vertical="center"/>
    </xf>
    <xf numFmtId="164" fontId="16" fillId="0" borderId="0" xfId="2" applyNumberFormat="1" applyFont="1" applyAlignment="1">
      <alignment horizontal="center"/>
    </xf>
    <xf numFmtId="0" fontId="10" fillId="12" borderId="0" xfId="0" applyFont="1" applyFill="1" applyAlignment="1">
      <alignment horizontal="center" vertical="center" wrapText="1"/>
    </xf>
    <xf numFmtId="165" fontId="3" fillId="7" borderId="2" xfId="1" applyNumberFormat="1" applyFont="1" applyFill="1" applyBorder="1" applyAlignment="1">
      <alignment horizontal="center" vertical="center"/>
    </xf>
    <xf numFmtId="164" fontId="12" fillId="7" borderId="0" xfId="2" applyNumberFormat="1" applyFont="1" applyFill="1" applyAlignment="1">
      <alignment horizontal="center"/>
    </xf>
    <xf numFmtId="164" fontId="12" fillId="7" borderId="2" xfId="2" applyNumberFormat="1" applyFont="1" applyFill="1" applyBorder="1" applyAlignment="1">
      <alignment horizontal="center" vertical="center"/>
    </xf>
    <xf numFmtId="164" fontId="19" fillId="0" borderId="0" xfId="2" applyNumberFormat="1" applyFont="1" applyAlignment="1">
      <alignment horizontal="center"/>
    </xf>
    <xf numFmtId="0" fontId="0" fillId="8" borderId="0" xfId="0" applyFill="1" applyAlignment="1">
      <alignment horizontal="left" vertical="center" wrapText="1"/>
    </xf>
    <xf numFmtId="0" fontId="10" fillId="9" borderId="0" xfId="0" applyFont="1" applyFill="1" applyAlignment="1">
      <alignment horizontal="left" vertical="center" wrapText="1"/>
    </xf>
    <xf numFmtId="0" fontId="10" fillId="11" borderId="0" xfId="0" applyFont="1" applyFill="1" applyAlignment="1">
      <alignment horizontal="center" vertical="center" wrapText="1"/>
    </xf>
    <xf numFmtId="0" fontId="0" fillId="5" borderId="0" xfId="0" applyFill="1" applyAlignment="1">
      <alignment horizontal="center" vertical="center" wrapText="1"/>
    </xf>
    <xf numFmtId="0" fontId="24" fillId="8" borderId="0" xfId="0" applyFont="1" applyFill="1"/>
    <xf numFmtId="0" fontId="21" fillId="8" borderId="13" xfId="0" applyFont="1" applyFill="1" applyBorder="1" applyAlignment="1">
      <alignment horizontal="center" vertical="center" wrapText="1"/>
    </xf>
    <xf numFmtId="0" fontId="21" fillId="8" borderId="14" xfId="0" applyFont="1" applyFill="1" applyBorder="1" applyAlignment="1">
      <alignment horizontal="center" vertical="center" wrapText="1"/>
    </xf>
    <xf numFmtId="0" fontId="21" fillId="8" borderId="15" xfId="0" applyFont="1" applyFill="1" applyBorder="1" applyAlignment="1">
      <alignment horizontal="center" vertical="center" wrapText="1"/>
    </xf>
    <xf numFmtId="0" fontId="21" fillId="8" borderId="16" xfId="0" applyFont="1" applyFill="1" applyBorder="1" applyAlignment="1">
      <alignment horizontal="center" vertical="center" wrapText="1"/>
    </xf>
    <xf numFmtId="0" fontId="21" fillId="8" borderId="17" xfId="0" applyFont="1" applyFill="1" applyBorder="1" applyAlignment="1">
      <alignment horizontal="center" vertical="center" wrapText="1"/>
    </xf>
    <xf numFmtId="0" fontId="21" fillId="8" borderId="18" xfId="0" applyFont="1" applyFill="1" applyBorder="1" applyAlignment="1">
      <alignment horizontal="center" vertical="center" wrapText="1"/>
    </xf>
    <xf numFmtId="0" fontId="21" fillId="8" borderId="19" xfId="0" applyFont="1" applyFill="1" applyBorder="1" applyAlignment="1">
      <alignment horizontal="center" vertical="center" wrapText="1"/>
    </xf>
    <xf numFmtId="0" fontId="21" fillId="8" borderId="20" xfId="0" applyFont="1" applyFill="1" applyBorder="1" applyAlignment="1">
      <alignment horizontal="center" vertical="center" wrapText="1"/>
    </xf>
  </cellXfs>
  <cellStyles count="6">
    <cellStyle name="Accent1" xfId="4" builtinId="29"/>
    <cellStyle name="Accent5" xfId="5" builtinId="45"/>
    <cellStyle name="Milliers" xfId="1" builtinId="3"/>
    <cellStyle name="Monétaire" xfId="2" builtinId="4"/>
    <cellStyle name="Normal" xfId="0" builtinId="0"/>
    <cellStyle name="Pourcentage"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266700</xdr:colOff>
      <xdr:row>0</xdr:row>
      <xdr:rowOff>9525</xdr:rowOff>
    </xdr:from>
    <xdr:to>
      <xdr:col>1</xdr:col>
      <xdr:colOff>1704975</xdr:colOff>
      <xdr:row>4</xdr:row>
      <xdr:rowOff>76200</xdr:rowOff>
    </xdr:to>
    <xdr:pic>
      <xdr:nvPicPr>
        <xdr:cNvPr id="2" name="Imag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0" y="9525"/>
          <a:ext cx="1438275" cy="14382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266700</xdr:colOff>
      <xdr:row>0</xdr:row>
      <xdr:rowOff>9525</xdr:rowOff>
    </xdr:from>
    <xdr:to>
      <xdr:col>1</xdr:col>
      <xdr:colOff>1704975</xdr:colOff>
      <xdr:row>4</xdr:row>
      <xdr:rowOff>76200</xdr:rowOff>
    </xdr:to>
    <xdr:pic>
      <xdr:nvPicPr>
        <xdr:cNvPr id="2" name="Imag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0" y="9525"/>
          <a:ext cx="1438275" cy="1438275"/>
        </a:xfrm>
        <a:prstGeom prst="rect">
          <a:avLst/>
        </a:prstGeom>
      </xdr:spPr>
    </xdr:pic>
    <xdr:clientData/>
  </xdr:twoCellAnchor>
</xdr:wsDr>
</file>

<file path=xl/theme/theme1.xml><?xml version="1.0" encoding="utf-8"?>
<a:theme xmlns:a="http://schemas.openxmlformats.org/drawingml/2006/main" name="Thème Office">
  <a:themeElements>
    <a:clrScheme name="Exoé-2016">
      <a:dk1>
        <a:srgbClr val="433D68"/>
      </a:dk1>
      <a:lt1>
        <a:srgbClr val="FFFFFF"/>
      </a:lt1>
      <a:dk2>
        <a:srgbClr val="8B839F"/>
      </a:dk2>
      <a:lt2>
        <a:srgbClr val="E0DEE6"/>
      </a:lt2>
      <a:accent1>
        <a:srgbClr val="86B1D7"/>
      </a:accent1>
      <a:accent2>
        <a:srgbClr val="005CA9"/>
      </a:accent2>
      <a:accent3>
        <a:srgbClr val="C7C3D0"/>
      </a:accent3>
      <a:accent4>
        <a:srgbClr val="DDD8C9"/>
      </a:accent4>
      <a:accent5>
        <a:srgbClr val="F26C4F"/>
      </a:accent5>
      <a:accent6>
        <a:srgbClr val="E9F2F9"/>
      </a:accent6>
      <a:hlink>
        <a:srgbClr val="92D050"/>
      </a:hlink>
      <a:folHlink>
        <a:srgbClr val="FF0000"/>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64"/>
  <sheetViews>
    <sheetView showGridLines="0" workbookViewId="0">
      <selection activeCell="U10" sqref="U10"/>
    </sheetView>
  </sheetViews>
  <sheetFormatPr baseColWidth="10" defaultRowHeight="15" x14ac:dyDescent="0.25"/>
  <cols>
    <col min="1" max="1" width="3.140625" customWidth="1"/>
    <col min="2" max="2" width="32.85546875" customWidth="1"/>
    <col min="3" max="3" width="13.28515625" customWidth="1"/>
    <col min="12" max="12" width="15.7109375" customWidth="1"/>
    <col min="13" max="13" width="14.85546875" customWidth="1"/>
    <col min="14" max="14" width="16.42578125" customWidth="1"/>
    <col min="15" max="15" width="19" customWidth="1"/>
    <col min="16" max="16" width="16.42578125" customWidth="1"/>
    <col min="17" max="17" width="5.28515625" customWidth="1"/>
    <col min="20" max="20" width="13.7109375" bestFit="1" customWidth="1"/>
  </cols>
  <sheetData>
    <row r="1" spans="1:17" x14ac:dyDescent="0.25">
      <c r="A1" s="4"/>
      <c r="B1" s="4"/>
      <c r="C1" s="4"/>
      <c r="D1" s="4"/>
      <c r="E1" s="4"/>
      <c r="F1" s="4"/>
      <c r="G1" s="4"/>
      <c r="H1" s="4"/>
      <c r="I1" s="4"/>
      <c r="J1" s="4"/>
      <c r="K1" s="4"/>
      <c r="L1" s="4"/>
      <c r="M1" s="4"/>
      <c r="N1" s="4"/>
      <c r="O1" s="4"/>
      <c r="P1" s="4"/>
      <c r="Q1" s="4"/>
    </row>
    <row r="2" spans="1:17" ht="46.5" x14ac:dyDescent="0.7">
      <c r="A2" s="4"/>
      <c r="B2" s="4"/>
      <c r="C2" s="5" t="s">
        <v>71</v>
      </c>
      <c r="D2" s="4"/>
      <c r="E2" s="4"/>
      <c r="F2" s="4"/>
      <c r="G2" s="4"/>
      <c r="H2" s="4"/>
      <c r="I2" s="4"/>
      <c r="J2" s="4"/>
      <c r="K2" s="4"/>
      <c r="L2" s="4"/>
      <c r="M2" s="4"/>
      <c r="N2" s="4"/>
      <c r="O2" s="4"/>
      <c r="P2" s="4"/>
      <c r="Q2" s="4"/>
    </row>
    <row r="3" spans="1:17" x14ac:dyDescent="0.25">
      <c r="A3" s="4"/>
      <c r="B3" s="4"/>
      <c r="C3" s="4" t="s">
        <v>101</v>
      </c>
      <c r="D3" s="4"/>
      <c r="E3" s="4"/>
      <c r="F3" s="4"/>
      <c r="G3" s="4"/>
      <c r="H3" s="4"/>
      <c r="I3" s="4"/>
      <c r="J3" s="4"/>
      <c r="K3" s="4"/>
      <c r="L3" s="4"/>
      <c r="M3" s="4"/>
      <c r="N3" s="4"/>
      <c r="O3" s="4"/>
      <c r="P3" s="4"/>
      <c r="Q3" s="4"/>
    </row>
    <row r="4" spans="1:17" ht="31.5" customHeight="1" x14ac:dyDescent="0.25">
      <c r="A4" s="4"/>
      <c r="B4" s="4"/>
      <c r="C4" s="63" t="s">
        <v>75</v>
      </c>
      <c r="D4" s="63"/>
      <c r="E4" s="63"/>
      <c r="F4" s="63"/>
      <c r="G4" s="63"/>
      <c r="H4" s="63"/>
      <c r="I4" s="63"/>
      <c r="J4" s="63"/>
      <c r="K4" s="63"/>
      <c r="L4" s="63"/>
      <c r="M4" s="63"/>
      <c r="N4" s="63"/>
      <c r="O4" s="6"/>
      <c r="P4" s="6"/>
      <c r="Q4" s="4"/>
    </row>
    <row r="5" spans="1:17" ht="15.75" customHeight="1" x14ac:dyDescent="0.25">
      <c r="A5" s="8"/>
      <c r="B5" s="8"/>
      <c r="C5" s="8"/>
      <c r="D5" s="8"/>
      <c r="E5" s="8"/>
      <c r="F5" s="64" t="s">
        <v>74</v>
      </c>
      <c r="G5" s="64"/>
      <c r="H5" s="64"/>
      <c r="I5" s="64"/>
      <c r="J5" s="64"/>
      <c r="K5" s="64"/>
      <c r="L5" s="64"/>
      <c r="M5" s="64"/>
      <c r="N5" s="8"/>
      <c r="O5" s="8"/>
      <c r="P5" s="8"/>
      <c r="Q5" s="4"/>
    </row>
    <row r="6" spans="1:17" ht="33.75" x14ac:dyDescent="0.25">
      <c r="A6" s="8"/>
      <c r="B6" s="17" t="s">
        <v>33</v>
      </c>
      <c r="C6" s="16" t="s">
        <v>56</v>
      </c>
      <c r="D6" s="15"/>
      <c r="E6" s="15"/>
      <c r="F6" s="64"/>
      <c r="G6" s="64"/>
      <c r="H6" s="64"/>
      <c r="I6" s="64"/>
      <c r="J6" s="64"/>
      <c r="K6" s="64"/>
      <c r="L6" s="64"/>
      <c r="M6" s="64"/>
      <c r="N6" s="32">
        <v>1500000</v>
      </c>
      <c r="O6" s="14"/>
      <c r="P6" s="14"/>
      <c r="Q6" s="4"/>
    </row>
    <row r="7" spans="1:17" x14ac:dyDescent="0.25">
      <c r="A7" s="8"/>
      <c r="B7" s="8"/>
      <c r="C7" s="8"/>
      <c r="D7" s="8"/>
      <c r="E7" s="8"/>
      <c r="F7" s="64"/>
      <c r="G7" s="64"/>
      <c r="H7" s="64"/>
      <c r="I7" s="64"/>
      <c r="J7" s="64"/>
      <c r="K7" s="64"/>
      <c r="L7" s="64"/>
      <c r="M7" s="64"/>
      <c r="N7" s="8"/>
      <c r="O7" s="8"/>
      <c r="P7" s="8"/>
      <c r="Q7" s="4"/>
    </row>
    <row r="8" spans="1:17" x14ac:dyDescent="0.25">
      <c r="A8" s="4"/>
      <c r="B8" s="18" t="s">
        <v>34</v>
      </c>
      <c r="C8" s="4" t="s">
        <v>35</v>
      </c>
      <c r="D8" s="4"/>
      <c r="E8" s="4"/>
      <c r="F8" s="4"/>
      <c r="G8" s="4"/>
      <c r="H8" s="4"/>
      <c r="I8" s="4"/>
      <c r="J8" s="4"/>
      <c r="K8" s="4"/>
      <c r="L8" s="4"/>
      <c r="M8" s="4"/>
      <c r="N8" s="4"/>
      <c r="O8" s="4"/>
      <c r="P8" s="4"/>
      <c r="Q8" s="4"/>
    </row>
    <row r="9" spans="1:17" x14ac:dyDescent="0.25">
      <c r="A9" s="4"/>
      <c r="B9" s="4"/>
      <c r="C9" s="4"/>
      <c r="D9" s="4"/>
      <c r="E9" s="4"/>
      <c r="F9" s="4"/>
      <c r="G9" s="4"/>
      <c r="H9" s="4"/>
      <c r="I9" s="4"/>
      <c r="J9" s="4"/>
      <c r="K9" s="4"/>
      <c r="L9" s="4"/>
      <c r="M9" s="4"/>
      <c r="N9" s="4"/>
      <c r="O9" s="4"/>
      <c r="P9" s="4"/>
      <c r="Q9" s="4"/>
    </row>
    <row r="10" spans="1:17" ht="90" x14ac:dyDescent="0.25">
      <c r="A10" s="4"/>
      <c r="B10" s="66" t="s">
        <v>32</v>
      </c>
      <c r="C10" s="10" t="s">
        <v>36</v>
      </c>
      <c r="D10" s="10" t="s">
        <v>37</v>
      </c>
      <c r="E10" s="10" t="s">
        <v>38</v>
      </c>
      <c r="F10" s="10" t="s">
        <v>39</v>
      </c>
      <c r="G10" s="10" t="s">
        <v>40</v>
      </c>
      <c r="H10" s="10" t="s">
        <v>41</v>
      </c>
      <c r="I10" s="10" t="s">
        <v>42</v>
      </c>
      <c r="J10" s="10" t="s">
        <v>43</v>
      </c>
      <c r="K10" s="10" t="s">
        <v>44</v>
      </c>
      <c r="L10" s="11" t="s">
        <v>0</v>
      </c>
      <c r="M10" s="10" t="s">
        <v>47</v>
      </c>
      <c r="N10" s="10" t="s">
        <v>45</v>
      </c>
      <c r="O10" s="10" t="s">
        <v>46</v>
      </c>
      <c r="P10" s="13" t="s">
        <v>48</v>
      </c>
      <c r="Q10" s="4"/>
    </row>
    <row r="11" spans="1:17" ht="20.25" customHeight="1" x14ac:dyDescent="0.25">
      <c r="A11" s="4"/>
      <c r="B11" s="66"/>
      <c r="C11" s="65" t="s">
        <v>57</v>
      </c>
      <c r="D11" s="65"/>
      <c r="E11" s="65"/>
      <c r="F11" s="65"/>
      <c r="G11" s="65"/>
      <c r="H11" s="65"/>
      <c r="I11" s="65"/>
      <c r="J11" s="65"/>
      <c r="K11" s="65"/>
      <c r="L11" s="19"/>
      <c r="M11" s="20"/>
      <c r="N11" s="20"/>
      <c r="O11" s="20"/>
      <c r="P11" s="20"/>
      <c r="Q11" s="4"/>
    </row>
    <row r="12" spans="1:17" ht="33.75" x14ac:dyDescent="0.5">
      <c r="A12" s="4"/>
      <c r="B12" s="66"/>
      <c r="C12" s="40">
        <f>1/7</f>
        <v>0.14285714285714285</v>
      </c>
      <c r="D12" s="40">
        <f t="shared" ref="D12:I12" si="0">1/7</f>
        <v>0.14285714285714285</v>
      </c>
      <c r="E12" s="40">
        <f t="shared" si="0"/>
        <v>0.14285714285714285</v>
      </c>
      <c r="F12" s="40">
        <f t="shared" si="0"/>
        <v>0.14285714285714285</v>
      </c>
      <c r="G12" s="40">
        <f t="shared" si="0"/>
        <v>0.14285714285714285</v>
      </c>
      <c r="H12" s="40">
        <f t="shared" si="0"/>
        <v>0.14285714285714285</v>
      </c>
      <c r="I12" s="40">
        <f t="shared" si="0"/>
        <v>0.14285714285714285</v>
      </c>
      <c r="J12" s="41"/>
      <c r="K12" s="41"/>
      <c r="L12" s="23">
        <f>SUM(C12:K12)</f>
        <v>0.99999999999999978</v>
      </c>
      <c r="M12" s="21"/>
      <c r="N12" s="22"/>
      <c r="O12" s="22"/>
      <c r="P12" s="22"/>
      <c r="Q12" s="4"/>
    </row>
    <row r="13" spans="1:17" ht="18.75" x14ac:dyDescent="0.3">
      <c r="A13" s="4"/>
      <c r="B13" s="24" t="s">
        <v>2</v>
      </c>
      <c r="C13" s="42">
        <v>0.4</v>
      </c>
      <c r="D13" s="42">
        <v>0.4</v>
      </c>
      <c r="E13" s="42"/>
      <c r="F13" s="42"/>
      <c r="G13" s="42">
        <v>0.15</v>
      </c>
      <c r="H13" s="42">
        <v>0.95</v>
      </c>
      <c r="I13" s="42"/>
      <c r="J13" s="42"/>
      <c r="K13" s="43"/>
      <c r="L13" s="33">
        <f>SUM(C13:K13)</f>
        <v>1.9</v>
      </c>
      <c r="M13" s="34">
        <f>RANK(L13,$L$13:$L$42)</f>
        <v>1</v>
      </c>
      <c r="N13" s="35">
        <f t="shared" ref="N13:N42" si="1">$N$6*L13/$L$43</f>
        <v>407142.8571428571</v>
      </c>
      <c r="O13" s="35">
        <f t="shared" ref="O13:O42" si="2">(C13*$C$12+D13*$D$12+E13*$E$12+F13*$F$12+G13*$G$12+H13*$H$12+I13*$I$12+J13*$J$12+K13*$K$12)*$N$6</f>
        <v>407142.8571428571</v>
      </c>
      <c r="P13" s="36">
        <f>ROUND(O13,-4)</f>
        <v>410000</v>
      </c>
      <c r="Q13" s="4"/>
    </row>
    <row r="14" spans="1:17" ht="18.75" x14ac:dyDescent="0.3">
      <c r="A14" s="4"/>
      <c r="B14" s="24" t="s">
        <v>3</v>
      </c>
      <c r="C14" s="42">
        <v>0.3</v>
      </c>
      <c r="D14" s="42">
        <v>0.3</v>
      </c>
      <c r="E14" s="42">
        <v>0.4</v>
      </c>
      <c r="F14" s="42"/>
      <c r="G14" s="42"/>
      <c r="H14" s="42"/>
      <c r="I14" s="42">
        <v>0.88</v>
      </c>
      <c r="J14" s="42"/>
      <c r="K14" s="43"/>
      <c r="L14" s="33">
        <f t="shared" ref="L14:L42" si="3">SUM(C14:K14)</f>
        <v>1.88</v>
      </c>
      <c r="M14" s="34">
        <f t="shared" ref="M14:M42" si="4">RANK(L14,$L$13:$L$42)</f>
        <v>2</v>
      </c>
      <c r="N14" s="35">
        <f t="shared" si="1"/>
        <v>402857.14285714278</v>
      </c>
      <c r="O14" s="35">
        <f t="shared" si="2"/>
        <v>402857.14285714284</v>
      </c>
      <c r="P14" s="36">
        <f t="shared" ref="P14:P42" si="5">ROUND(O14,-4)</f>
        <v>400000</v>
      </c>
      <c r="Q14" s="4"/>
    </row>
    <row r="15" spans="1:17" ht="18.75" x14ac:dyDescent="0.3">
      <c r="A15" s="4"/>
      <c r="B15" s="24" t="s">
        <v>4</v>
      </c>
      <c r="C15" s="42">
        <v>0.2</v>
      </c>
      <c r="D15" s="42">
        <v>0.2</v>
      </c>
      <c r="E15" s="42">
        <v>0.3</v>
      </c>
      <c r="F15" s="42"/>
      <c r="G15" s="42"/>
      <c r="H15" s="42"/>
      <c r="I15" s="42"/>
      <c r="J15" s="42"/>
      <c r="K15" s="43"/>
      <c r="L15" s="33">
        <f t="shared" si="3"/>
        <v>0.7</v>
      </c>
      <c r="M15" s="34">
        <f t="shared" si="4"/>
        <v>3</v>
      </c>
      <c r="N15" s="35">
        <f t="shared" si="1"/>
        <v>149999.99999999997</v>
      </c>
      <c r="O15" s="35">
        <f t="shared" si="2"/>
        <v>150000</v>
      </c>
      <c r="P15" s="36">
        <f t="shared" si="5"/>
        <v>150000</v>
      </c>
      <c r="Q15" s="4"/>
    </row>
    <row r="16" spans="1:17" ht="18.75" x14ac:dyDescent="0.3">
      <c r="A16" s="4"/>
      <c r="B16" s="24" t="s">
        <v>5</v>
      </c>
      <c r="C16" s="42">
        <v>0.1</v>
      </c>
      <c r="D16" s="42">
        <v>0.1</v>
      </c>
      <c r="E16" s="42">
        <v>0.2</v>
      </c>
      <c r="F16" s="42"/>
      <c r="G16" s="42"/>
      <c r="H16" s="42"/>
      <c r="I16" s="42"/>
      <c r="J16" s="42"/>
      <c r="K16" s="43"/>
      <c r="L16" s="33">
        <f t="shared" si="3"/>
        <v>0.4</v>
      </c>
      <c r="M16" s="34">
        <f t="shared" si="4"/>
        <v>6</v>
      </c>
      <c r="N16" s="35">
        <f t="shared" si="1"/>
        <v>85714.28571428571</v>
      </c>
      <c r="O16" s="35">
        <f t="shared" si="2"/>
        <v>85714.28571428571</v>
      </c>
      <c r="P16" s="36">
        <f t="shared" si="5"/>
        <v>90000</v>
      </c>
      <c r="Q16" s="4"/>
    </row>
    <row r="17" spans="1:17" ht="18.75" x14ac:dyDescent="0.3">
      <c r="A17" s="4"/>
      <c r="B17" s="24" t="s">
        <v>6</v>
      </c>
      <c r="C17" s="42"/>
      <c r="D17" s="42"/>
      <c r="E17" s="42">
        <v>0.1</v>
      </c>
      <c r="F17" s="42">
        <v>0.4</v>
      </c>
      <c r="G17" s="42"/>
      <c r="H17" s="42">
        <v>0.05</v>
      </c>
      <c r="I17" s="42"/>
      <c r="J17" s="42"/>
      <c r="K17" s="43"/>
      <c r="L17" s="33">
        <f t="shared" si="3"/>
        <v>0.55000000000000004</v>
      </c>
      <c r="M17" s="34">
        <f t="shared" si="4"/>
        <v>5</v>
      </c>
      <c r="N17" s="35">
        <f t="shared" si="1"/>
        <v>117857.14285714286</v>
      </c>
      <c r="O17" s="35">
        <f t="shared" si="2"/>
        <v>117857.14285714286</v>
      </c>
      <c r="P17" s="36">
        <f t="shared" si="5"/>
        <v>120000</v>
      </c>
      <c r="Q17" s="4"/>
    </row>
    <row r="18" spans="1:17" ht="18.75" x14ac:dyDescent="0.3">
      <c r="A18" s="4"/>
      <c r="B18" s="24" t="s">
        <v>7</v>
      </c>
      <c r="C18" s="42"/>
      <c r="D18" s="42"/>
      <c r="E18" s="42"/>
      <c r="F18" s="42">
        <v>0.3</v>
      </c>
      <c r="G18" s="42"/>
      <c r="H18" s="42"/>
      <c r="I18" s="42"/>
      <c r="J18" s="42"/>
      <c r="K18" s="43"/>
      <c r="L18" s="33">
        <f t="shared" si="3"/>
        <v>0.3</v>
      </c>
      <c r="M18" s="34">
        <f t="shared" si="4"/>
        <v>8</v>
      </c>
      <c r="N18" s="35">
        <f t="shared" si="1"/>
        <v>64285.714285714275</v>
      </c>
      <c r="O18" s="35">
        <f t="shared" si="2"/>
        <v>64285.714285714275</v>
      </c>
      <c r="P18" s="36">
        <f t="shared" si="5"/>
        <v>60000</v>
      </c>
      <c r="Q18" s="4"/>
    </row>
    <row r="19" spans="1:17" ht="18.75" x14ac:dyDescent="0.3">
      <c r="A19" s="4"/>
      <c r="B19" s="24" t="s">
        <v>8</v>
      </c>
      <c r="C19" s="42"/>
      <c r="D19" s="42"/>
      <c r="E19" s="42"/>
      <c r="F19" s="42">
        <v>0.2</v>
      </c>
      <c r="G19" s="42">
        <v>0.4</v>
      </c>
      <c r="H19" s="42"/>
      <c r="I19" s="42"/>
      <c r="J19" s="42"/>
      <c r="K19" s="43"/>
      <c r="L19" s="33">
        <f t="shared" si="3"/>
        <v>0.60000000000000009</v>
      </c>
      <c r="M19" s="34">
        <f t="shared" si="4"/>
        <v>4</v>
      </c>
      <c r="N19" s="35">
        <f t="shared" si="1"/>
        <v>128571.42857142857</v>
      </c>
      <c r="O19" s="35">
        <f t="shared" si="2"/>
        <v>128571.42857142858</v>
      </c>
      <c r="P19" s="36">
        <f t="shared" si="5"/>
        <v>130000</v>
      </c>
      <c r="Q19" s="4"/>
    </row>
    <row r="20" spans="1:17" ht="18.75" x14ac:dyDescent="0.3">
      <c r="A20" s="4"/>
      <c r="B20" s="24" t="s">
        <v>9</v>
      </c>
      <c r="C20" s="42"/>
      <c r="D20" s="42"/>
      <c r="E20" s="42"/>
      <c r="F20" s="42">
        <v>0.1</v>
      </c>
      <c r="G20" s="42">
        <v>0.3</v>
      </c>
      <c r="H20" s="42"/>
      <c r="I20" s="42"/>
      <c r="J20" s="42"/>
      <c r="K20" s="43"/>
      <c r="L20" s="33">
        <f t="shared" si="3"/>
        <v>0.4</v>
      </c>
      <c r="M20" s="34">
        <f t="shared" si="4"/>
        <v>6</v>
      </c>
      <c r="N20" s="35">
        <f t="shared" si="1"/>
        <v>85714.28571428571</v>
      </c>
      <c r="O20" s="35">
        <f t="shared" si="2"/>
        <v>85714.285714285696</v>
      </c>
      <c r="P20" s="36">
        <f t="shared" si="5"/>
        <v>90000</v>
      </c>
      <c r="Q20" s="4"/>
    </row>
    <row r="21" spans="1:17" ht="18.75" x14ac:dyDescent="0.3">
      <c r="A21" s="4"/>
      <c r="B21" s="24" t="s">
        <v>10</v>
      </c>
      <c r="C21" s="42"/>
      <c r="D21" s="42"/>
      <c r="E21" s="42"/>
      <c r="F21" s="42"/>
      <c r="G21" s="42"/>
      <c r="H21" s="42"/>
      <c r="I21" s="42">
        <v>0.12</v>
      </c>
      <c r="J21" s="42"/>
      <c r="K21" s="43"/>
      <c r="L21" s="33">
        <f t="shared" si="3"/>
        <v>0.12</v>
      </c>
      <c r="M21" s="34">
        <f t="shared" si="4"/>
        <v>10</v>
      </c>
      <c r="N21" s="35">
        <f t="shared" si="1"/>
        <v>25714.28571428571</v>
      </c>
      <c r="O21" s="35">
        <f t="shared" si="2"/>
        <v>25714.28571428571</v>
      </c>
      <c r="P21" s="36">
        <f t="shared" si="5"/>
        <v>30000</v>
      </c>
      <c r="Q21" s="4"/>
    </row>
    <row r="22" spans="1:17" ht="18.75" x14ac:dyDescent="0.3">
      <c r="A22" s="4"/>
      <c r="B22" s="24" t="s">
        <v>11</v>
      </c>
      <c r="C22" s="42"/>
      <c r="D22" s="42"/>
      <c r="E22" s="42"/>
      <c r="F22" s="42"/>
      <c r="G22" s="42">
        <v>0.15</v>
      </c>
      <c r="H22" s="42"/>
      <c r="I22" s="42"/>
      <c r="J22" s="42"/>
      <c r="K22" s="43"/>
      <c r="L22" s="33">
        <f t="shared" si="3"/>
        <v>0.15</v>
      </c>
      <c r="M22" s="34">
        <f t="shared" si="4"/>
        <v>9</v>
      </c>
      <c r="N22" s="35">
        <f t="shared" si="1"/>
        <v>32142.857142857138</v>
      </c>
      <c r="O22" s="35">
        <f t="shared" si="2"/>
        <v>32142.857142857138</v>
      </c>
      <c r="P22" s="36">
        <f t="shared" si="5"/>
        <v>30000</v>
      </c>
      <c r="Q22" s="4"/>
    </row>
    <row r="23" spans="1:17" ht="18.75" x14ac:dyDescent="0.3">
      <c r="A23" s="4"/>
      <c r="B23" s="24" t="s">
        <v>12</v>
      </c>
      <c r="C23" s="42"/>
      <c r="D23" s="42"/>
      <c r="E23" s="42"/>
      <c r="F23" s="42"/>
      <c r="G23" s="42"/>
      <c r="H23" s="42"/>
      <c r="I23" s="42"/>
      <c r="J23" s="42"/>
      <c r="K23" s="43"/>
      <c r="L23" s="33">
        <f t="shared" si="3"/>
        <v>0</v>
      </c>
      <c r="M23" s="34">
        <f t="shared" si="4"/>
        <v>11</v>
      </c>
      <c r="N23" s="35">
        <f t="shared" si="1"/>
        <v>0</v>
      </c>
      <c r="O23" s="35">
        <f t="shared" si="2"/>
        <v>0</v>
      </c>
      <c r="P23" s="36">
        <f t="shared" si="5"/>
        <v>0</v>
      </c>
      <c r="Q23" s="4"/>
    </row>
    <row r="24" spans="1:17" ht="18.75" x14ac:dyDescent="0.3">
      <c r="A24" s="4"/>
      <c r="B24" s="24" t="s">
        <v>13</v>
      </c>
      <c r="C24" s="42"/>
      <c r="D24" s="42"/>
      <c r="E24" s="42"/>
      <c r="F24" s="42"/>
      <c r="G24" s="42"/>
      <c r="H24" s="42"/>
      <c r="I24" s="42"/>
      <c r="J24" s="42"/>
      <c r="K24" s="43"/>
      <c r="L24" s="33">
        <f t="shared" si="3"/>
        <v>0</v>
      </c>
      <c r="M24" s="34">
        <f t="shared" si="4"/>
        <v>11</v>
      </c>
      <c r="N24" s="35">
        <f t="shared" si="1"/>
        <v>0</v>
      </c>
      <c r="O24" s="35">
        <f t="shared" si="2"/>
        <v>0</v>
      </c>
      <c r="P24" s="36">
        <f t="shared" si="5"/>
        <v>0</v>
      </c>
      <c r="Q24" s="4"/>
    </row>
    <row r="25" spans="1:17" ht="18.75" x14ac:dyDescent="0.3">
      <c r="A25" s="4"/>
      <c r="B25" s="24" t="s">
        <v>14</v>
      </c>
      <c r="C25" s="42"/>
      <c r="D25" s="42"/>
      <c r="E25" s="42"/>
      <c r="F25" s="42"/>
      <c r="G25" s="42"/>
      <c r="H25" s="42"/>
      <c r="I25" s="42"/>
      <c r="J25" s="42"/>
      <c r="K25" s="43"/>
      <c r="L25" s="33">
        <f t="shared" si="3"/>
        <v>0</v>
      </c>
      <c r="M25" s="34">
        <f t="shared" si="4"/>
        <v>11</v>
      </c>
      <c r="N25" s="35">
        <f t="shared" si="1"/>
        <v>0</v>
      </c>
      <c r="O25" s="35">
        <f t="shared" si="2"/>
        <v>0</v>
      </c>
      <c r="P25" s="36">
        <f t="shared" si="5"/>
        <v>0</v>
      </c>
      <c r="Q25" s="4"/>
    </row>
    <row r="26" spans="1:17" ht="18.75" x14ac:dyDescent="0.3">
      <c r="A26" s="4"/>
      <c r="B26" s="24" t="s">
        <v>15</v>
      </c>
      <c r="C26" s="42"/>
      <c r="D26" s="42"/>
      <c r="E26" s="42"/>
      <c r="F26" s="42"/>
      <c r="G26" s="42"/>
      <c r="H26" s="42"/>
      <c r="I26" s="42"/>
      <c r="J26" s="42"/>
      <c r="K26" s="43"/>
      <c r="L26" s="33">
        <f t="shared" si="3"/>
        <v>0</v>
      </c>
      <c r="M26" s="34">
        <f t="shared" si="4"/>
        <v>11</v>
      </c>
      <c r="N26" s="35">
        <f t="shared" si="1"/>
        <v>0</v>
      </c>
      <c r="O26" s="35">
        <f t="shared" si="2"/>
        <v>0</v>
      </c>
      <c r="P26" s="36">
        <f t="shared" si="5"/>
        <v>0</v>
      </c>
      <c r="Q26" s="4"/>
    </row>
    <row r="27" spans="1:17" ht="18.75" x14ac:dyDescent="0.3">
      <c r="A27" s="4"/>
      <c r="B27" s="24" t="s">
        <v>16</v>
      </c>
      <c r="C27" s="42"/>
      <c r="D27" s="42"/>
      <c r="E27" s="42"/>
      <c r="F27" s="42"/>
      <c r="G27" s="42"/>
      <c r="H27" s="42"/>
      <c r="I27" s="42"/>
      <c r="J27" s="42"/>
      <c r="K27" s="43"/>
      <c r="L27" s="33">
        <f t="shared" si="3"/>
        <v>0</v>
      </c>
      <c r="M27" s="34">
        <f t="shared" si="4"/>
        <v>11</v>
      </c>
      <c r="N27" s="35">
        <f t="shared" si="1"/>
        <v>0</v>
      </c>
      <c r="O27" s="35">
        <f t="shared" si="2"/>
        <v>0</v>
      </c>
      <c r="P27" s="36">
        <f t="shared" si="5"/>
        <v>0</v>
      </c>
      <c r="Q27" s="4"/>
    </row>
    <row r="28" spans="1:17" ht="18.75" x14ac:dyDescent="0.3">
      <c r="A28" s="4"/>
      <c r="B28" s="24" t="s">
        <v>17</v>
      </c>
      <c r="C28" s="42"/>
      <c r="D28" s="42"/>
      <c r="E28" s="42"/>
      <c r="F28" s="42"/>
      <c r="G28" s="42"/>
      <c r="H28" s="42"/>
      <c r="I28" s="42"/>
      <c r="J28" s="42"/>
      <c r="K28" s="43"/>
      <c r="L28" s="33">
        <f t="shared" si="3"/>
        <v>0</v>
      </c>
      <c r="M28" s="34">
        <f t="shared" si="4"/>
        <v>11</v>
      </c>
      <c r="N28" s="35">
        <f t="shared" si="1"/>
        <v>0</v>
      </c>
      <c r="O28" s="35">
        <f t="shared" si="2"/>
        <v>0</v>
      </c>
      <c r="P28" s="36">
        <f t="shared" si="5"/>
        <v>0</v>
      </c>
      <c r="Q28" s="4"/>
    </row>
    <row r="29" spans="1:17" ht="18.75" x14ac:dyDescent="0.3">
      <c r="A29" s="4"/>
      <c r="B29" s="24" t="s">
        <v>18</v>
      </c>
      <c r="C29" s="42"/>
      <c r="D29" s="42"/>
      <c r="E29" s="42"/>
      <c r="F29" s="42"/>
      <c r="G29" s="42"/>
      <c r="H29" s="42"/>
      <c r="I29" s="42"/>
      <c r="J29" s="42"/>
      <c r="K29" s="43"/>
      <c r="L29" s="33">
        <f t="shared" si="3"/>
        <v>0</v>
      </c>
      <c r="M29" s="34">
        <f t="shared" si="4"/>
        <v>11</v>
      </c>
      <c r="N29" s="35">
        <f t="shared" si="1"/>
        <v>0</v>
      </c>
      <c r="O29" s="35">
        <f t="shared" si="2"/>
        <v>0</v>
      </c>
      <c r="P29" s="36">
        <f t="shared" si="5"/>
        <v>0</v>
      </c>
      <c r="Q29" s="4"/>
    </row>
    <row r="30" spans="1:17" ht="18.75" x14ac:dyDescent="0.3">
      <c r="A30" s="4"/>
      <c r="B30" s="24" t="s">
        <v>19</v>
      </c>
      <c r="C30" s="42"/>
      <c r="D30" s="42"/>
      <c r="E30" s="42"/>
      <c r="F30" s="42"/>
      <c r="G30" s="42"/>
      <c r="H30" s="42"/>
      <c r="I30" s="42"/>
      <c r="J30" s="42"/>
      <c r="K30" s="43"/>
      <c r="L30" s="33">
        <f t="shared" si="3"/>
        <v>0</v>
      </c>
      <c r="M30" s="34">
        <f t="shared" si="4"/>
        <v>11</v>
      </c>
      <c r="N30" s="35">
        <f t="shared" si="1"/>
        <v>0</v>
      </c>
      <c r="O30" s="35">
        <f t="shared" si="2"/>
        <v>0</v>
      </c>
      <c r="P30" s="36">
        <f t="shared" si="5"/>
        <v>0</v>
      </c>
      <c r="Q30" s="4"/>
    </row>
    <row r="31" spans="1:17" ht="18.75" x14ac:dyDescent="0.3">
      <c r="A31" s="4"/>
      <c r="B31" s="24" t="s">
        <v>20</v>
      </c>
      <c r="C31" s="42"/>
      <c r="D31" s="42"/>
      <c r="E31" s="42"/>
      <c r="F31" s="42"/>
      <c r="G31" s="42"/>
      <c r="H31" s="42"/>
      <c r="I31" s="42"/>
      <c r="J31" s="42"/>
      <c r="K31" s="43"/>
      <c r="L31" s="33">
        <f t="shared" si="3"/>
        <v>0</v>
      </c>
      <c r="M31" s="34">
        <f t="shared" si="4"/>
        <v>11</v>
      </c>
      <c r="N31" s="35">
        <f t="shared" si="1"/>
        <v>0</v>
      </c>
      <c r="O31" s="35">
        <f t="shared" si="2"/>
        <v>0</v>
      </c>
      <c r="P31" s="36">
        <f t="shared" si="5"/>
        <v>0</v>
      </c>
      <c r="Q31" s="4"/>
    </row>
    <row r="32" spans="1:17" ht="18.75" x14ac:dyDescent="0.3">
      <c r="A32" s="4"/>
      <c r="B32" s="24" t="s">
        <v>21</v>
      </c>
      <c r="C32" s="42"/>
      <c r="D32" s="42"/>
      <c r="E32" s="42"/>
      <c r="F32" s="42"/>
      <c r="G32" s="42"/>
      <c r="H32" s="42"/>
      <c r="I32" s="42"/>
      <c r="J32" s="42"/>
      <c r="K32" s="43"/>
      <c r="L32" s="33">
        <f t="shared" si="3"/>
        <v>0</v>
      </c>
      <c r="M32" s="34">
        <f t="shared" si="4"/>
        <v>11</v>
      </c>
      <c r="N32" s="35">
        <f t="shared" si="1"/>
        <v>0</v>
      </c>
      <c r="O32" s="35">
        <f t="shared" si="2"/>
        <v>0</v>
      </c>
      <c r="P32" s="36">
        <f t="shared" si="5"/>
        <v>0</v>
      </c>
      <c r="Q32" s="4"/>
    </row>
    <row r="33" spans="1:17" ht="18.75" x14ac:dyDescent="0.3">
      <c r="A33" s="4"/>
      <c r="B33" s="24" t="s">
        <v>22</v>
      </c>
      <c r="C33" s="42"/>
      <c r="D33" s="42"/>
      <c r="E33" s="42"/>
      <c r="F33" s="42"/>
      <c r="G33" s="42"/>
      <c r="H33" s="42"/>
      <c r="I33" s="42"/>
      <c r="J33" s="42"/>
      <c r="K33" s="43"/>
      <c r="L33" s="33">
        <f t="shared" si="3"/>
        <v>0</v>
      </c>
      <c r="M33" s="34">
        <f t="shared" si="4"/>
        <v>11</v>
      </c>
      <c r="N33" s="35">
        <f t="shared" si="1"/>
        <v>0</v>
      </c>
      <c r="O33" s="35">
        <f t="shared" si="2"/>
        <v>0</v>
      </c>
      <c r="P33" s="36">
        <f t="shared" si="5"/>
        <v>0</v>
      </c>
      <c r="Q33" s="4"/>
    </row>
    <row r="34" spans="1:17" ht="18.75" x14ac:dyDescent="0.3">
      <c r="A34" s="4"/>
      <c r="B34" s="24" t="s">
        <v>23</v>
      </c>
      <c r="C34" s="42"/>
      <c r="D34" s="42"/>
      <c r="E34" s="42"/>
      <c r="F34" s="42"/>
      <c r="G34" s="42"/>
      <c r="H34" s="42"/>
      <c r="I34" s="42"/>
      <c r="J34" s="42"/>
      <c r="K34" s="43"/>
      <c r="L34" s="33">
        <f t="shared" si="3"/>
        <v>0</v>
      </c>
      <c r="M34" s="34">
        <f t="shared" si="4"/>
        <v>11</v>
      </c>
      <c r="N34" s="35">
        <f t="shared" si="1"/>
        <v>0</v>
      </c>
      <c r="O34" s="35">
        <f t="shared" si="2"/>
        <v>0</v>
      </c>
      <c r="P34" s="36">
        <f t="shared" si="5"/>
        <v>0</v>
      </c>
      <c r="Q34" s="4"/>
    </row>
    <row r="35" spans="1:17" ht="18.75" x14ac:dyDescent="0.3">
      <c r="A35" s="4"/>
      <c r="B35" s="24" t="s">
        <v>24</v>
      </c>
      <c r="C35" s="42"/>
      <c r="D35" s="42"/>
      <c r="E35" s="42"/>
      <c r="F35" s="42"/>
      <c r="G35" s="42"/>
      <c r="H35" s="42"/>
      <c r="I35" s="42"/>
      <c r="J35" s="42"/>
      <c r="K35" s="43"/>
      <c r="L35" s="33">
        <f t="shared" si="3"/>
        <v>0</v>
      </c>
      <c r="M35" s="34">
        <f t="shared" si="4"/>
        <v>11</v>
      </c>
      <c r="N35" s="35">
        <f t="shared" si="1"/>
        <v>0</v>
      </c>
      <c r="O35" s="35">
        <f t="shared" si="2"/>
        <v>0</v>
      </c>
      <c r="P35" s="36">
        <f t="shared" si="5"/>
        <v>0</v>
      </c>
      <c r="Q35" s="4"/>
    </row>
    <row r="36" spans="1:17" ht="18.75" x14ac:dyDescent="0.3">
      <c r="A36" s="4"/>
      <c r="B36" s="24" t="s">
        <v>25</v>
      </c>
      <c r="C36" s="42"/>
      <c r="D36" s="42"/>
      <c r="E36" s="42"/>
      <c r="F36" s="42"/>
      <c r="G36" s="42"/>
      <c r="H36" s="42"/>
      <c r="I36" s="42"/>
      <c r="J36" s="42"/>
      <c r="K36" s="43"/>
      <c r="L36" s="33">
        <f t="shared" si="3"/>
        <v>0</v>
      </c>
      <c r="M36" s="34">
        <f t="shared" si="4"/>
        <v>11</v>
      </c>
      <c r="N36" s="35">
        <f t="shared" si="1"/>
        <v>0</v>
      </c>
      <c r="O36" s="35">
        <f t="shared" si="2"/>
        <v>0</v>
      </c>
      <c r="P36" s="36">
        <f t="shared" si="5"/>
        <v>0</v>
      </c>
      <c r="Q36" s="4"/>
    </row>
    <row r="37" spans="1:17" ht="18.75" x14ac:dyDescent="0.3">
      <c r="A37" s="4"/>
      <c r="B37" s="24" t="s">
        <v>26</v>
      </c>
      <c r="C37" s="42"/>
      <c r="D37" s="42"/>
      <c r="E37" s="42"/>
      <c r="F37" s="42"/>
      <c r="G37" s="42"/>
      <c r="H37" s="42"/>
      <c r="I37" s="42"/>
      <c r="J37" s="42"/>
      <c r="K37" s="43"/>
      <c r="L37" s="33">
        <f t="shared" si="3"/>
        <v>0</v>
      </c>
      <c r="M37" s="34">
        <f t="shared" si="4"/>
        <v>11</v>
      </c>
      <c r="N37" s="35">
        <f t="shared" si="1"/>
        <v>0</v>
      </c>
      <c r="O37" s="35">
        <f t="shared" si="2"/>
        <v>0</v>
      </c>
      <c r="P37" s="36">
        <f t="shared" si="5"/>
        <v>0</v>
      </c>
      <c r="Q37" s="4"/>
    </row>
    <row r="38" spans="1:17" ht="18.75" x14ac:dyDescent="0.3">
      <c r="A38" s="4"/>
      <c r="B38" s="24" t="s">
        <v>27</v>
      </c>
      <c r="C38" s="42"/>
      <c r="D38" s="42"/>
      <c r="E38" s="42"/>
      <c r="F38" s="42"/>
      <c r="G38" s="42"/>
      <c r="H38" s="42"/>
      <c r="I38" s="42"/>
      <c r="J38" s="42"/>
      <c r="K38" s="43"/>
      <c r="L38" s="33">
        <f t="shared" si="3"/>
        <v>0</v>
      </c>
      <c r="M38" s="34">
        <f t="shared" si="4"/>
        <v>11</v>
      </c>
      <c r="N38" s="35">
        <f t="shared" si="1"/>
        <v>0</v>
      </c>
      <c r="O38" s="35">
        <f t="shared" si="2"/>
        <v>0</v>
      </c>
      <c r="P38" s="36">
        <f t="shared" si="5"/>
        <v>0</v>
      </c>
      <c r="Q38" s="4"/>
    </row>
    <row r="39" spans="1:17" ht="18.75" x14ac:dyDescent="0.3">
      <c r="A39" s="4"/>
      <c r="B39" s="24" t="s">
        <v>28</v>
      </c>
      <c r="C39" s="42"/>
      <c r="D39" s="42"/>
      <c r="E39" s="42"/>
      <c r="F39" s="42"/>
      <c r="G39" s="42"/>
      <c r="H39" s="42"/>
      <c r="I39" s="42"/>
      <c r="J39" s="42"/>
      <c r="K39" s="43"/>
      <c r="L39" s="33">
        <f t="shared" si="3"/>
        <v>0</v>
      </c>
      <c r="M39" s="34">
        <f t="shared" si="4"/>
        <v>11</v>
      </c>
      <c r="N39" s="35">
        <f t="shared" si="1"/>
        <v>0</v>
      </c>
      <c r="O39" s="35">
        <f t="shared" si="2"/>
        <v>0</v>
      </c>
      <c r="P39" s="36">
        <f t="shared" si="5"/>
        <v>0</v>
      </c>
      <c r="Q39" s="4"/>
    </row>
    <row r="40" spans="1:17" ht="18.75" x14ac:dyDescent="0.3">
      <c r="A40" s="4"/>
      <c r="B40" s="24" t="s">
        <v>29</v>
      </c>
      <c r="C40" s="42"/>
      <c r="D40" s="42"/>
      <c r="E40" s="42"/>
      <c r="F40" s="42"/>
      <c r="G40" s="42"/>
      <c r="H40" s="42"/>
      <c r="I40" s="42"/>
      <c r="J40" s="42"/>
      <c r="K40" s="43"/>
      <c r="L40" s="33">
        <f t="shared" si="3"/>
        <v>0</v>
      </c>
      <c r="M40" s="34">
        <f t="shared" si="4"/>
        <v>11</v>
      </c>
      <c r="N40" s="35">
        <f t="shared" si="1"/>
        <v>0</v>
      </c>
      <c r="O40" s="35">
        <f t="shared" si="2"/>
        <v>0</v>
      </c>
      <c r="P40" s="36">
        <f t="shared" si="5"/>
        <v>0</v>
      </c>
      <c r="Q40" s="4"/>
    </row>
    <row r="41" spans="1:17" ht="18.75" x14ac:dyDescent="0.3">
      <c r="A41" s="4"/>
      <c r="B41" s="24" t="s">
        <v>30</v>
      </c>
      <c r="C41" s="42"/>
      <c r="D41" s="42"/>
      <c r="E41" s="42"/>
      <c r="F41" s="42"/>
      <c r="G41" s="42"/>
      <c r="H41" s="42"/>
      <c r="I41" s="42"/>
      <c r="J41" s="42"/>
      <c r="K41" s="43"/>
      <c r="L41" s="33">
        <f t="shared" si="3"/>
        <v>0</v>
      </c>
      <c r="M41" s="34">
        <f t="shared" si="4"/>
        <v>11</v>
      </c>
      <c r="N41" s="35">
        <f t="shared" si="1"/>
        <v>0</v>
      </c>
      <c r="O41" s="35">
        <f t="shared" si="2"/>
        <v>0</v>
      </c>
      <c r="P41" s="36">
        <f t="shared" si="5"/>
        <v>0</v>
      </c>
      <c r="Q41" s="4"/>
    </row>
    <row r="42" spans="1:17" ht="18.75" x14ac:dyDescent="0.3">
      <c r="A42" s="4"/>
      <c r="B42" s="24" t="s">
        <v>31</v>
      </c>
      <c r="C42" s="42"/>
      <c r="D42" s="42"/>
      <c r="E42" s="42"/>
      <c r="F42" s="42"/>
      <c r="G42" s="42"/>
      <c r="H42" s="42"/>
      <c r="I42" s="42"/>
      <c r="J42" s="42"/>
      <c r="K42" s="43"/>
      <c r="L42" s="33">
        <f t="shared" si="3"/>
        <v>0</v>
      </c>
      <c r="M42" s="34">
        <f t="shared" si="4"/>
        <v>11</v>
      </c>
      <c r="N42" s="35">
        <f t="shared" si="1"/>
        <v>0</v>
      </c>
      <c r="O42" s="35">
        <f t="shared" si="2"/>
        <v>0</v>
      </c>
      <c r="P42" s="36">
        <f t="shared" si="5"/>
        <v>0</v>
      </c>
      <c r="Q42" s="4"/>
    </row>
    <row r="43" spans="1:17" ht="18.75" x14ac:dyDescent="0.3">
      <c r="A43" s="4"/>
      <c r="B43" s="2" t="s">
        <v>1</v>
      </c>
      <c r="C43" s="7">
        <f>SUM(C13:C42)</f>
        <v>0.99999999999999989</v>
      </c>
      <c r="D43" s="7">
        <f t="shared" ref="D43:K43" si="6">SUM(D13:D42)</f>
        <v>0.99999999999999989</v>
      </c>
      <c r="E43" s="7">
        <f t="shared" si="6"/>
        <v>0.99999999999999989</v>
      </c>
      <c r="F43" s="7">
        <f t="shared" si="6"/>
        <v>0.99999999999999989</v>
      </c>
      <c r="G43" s="7">
        <f t="shared" si="6"/>
        <v>1</v>
      </c>
      <c r="H43" s="7">
        <f t="shared" si="6"/>
        <v>1</v>
      </c>
      <c r="I43" s="7">
        <f t="shared" si="6"/>
        <v>1</v>
      </c>
      <c r="J43" s="7">
        <f t="shared" si="6"/>
        <v>0</v>
      </c>
      <c r="K43" s="7">
        <f t="shared" si="6"/>
        <v>0</v>
      </c>
      <c r="L43" s="25">
        <f>SUM(L13:L22)</f>
        <v>7.0000000000000009</v>
      </c>
      <c r="M43" s="2"/>
      <c r="N43" s="3">
        <f t="shared" ref="N43:O43" si="7">SUM(N13:N42)</f>
        <v>1499999.9999999998</v>
      </c>
      <c r="O43" s="3">
        <f t="shared" si="7"/>
        <v>1500000</v>
      </c>
      <c r="P43" s="3">
        <f>SUM(P13:P42)</f>
        <v>1510000</v>
      </c>
      <c r="Q43" s="4"/>
    </row>
    <row r="44" spans="1:17" x14ac:dyDescent="0.25">
      <c r="A44" s="4"/>
      <c r="Q44" s="4"/>
    </row>
    <row r="45" spans="1:17" x14ac:dyDescent="0.25">
      <c r="A45" s="4"/>
      <c r="B45" s="12"/>
      <c r="L45">
        <f>SUM(C12:K12)</f>
        <v>0.99999999999999978</v>
      </c>
      <c r="Q45" s="4"/>
    </row>
    <row r="46" spans="1:17" ht="15" customHeight="1" x14ac:dyDescent="0.25">
      <c r="A46" s="8"/>
      <c r="B46" s="8"/>
      <c r="C46" s="8"/>
      <c r="D46" s="8"/>
      <c r="E46" s="8"/>
      <c r="F46" s="26"/>
      <c r="G46" s="26"/>
      <c r="H46" s="26"/>
      <c r="I46" s="26"/>
      <c r="J46" s="26"/>
      <c r="K46" s="26"/>
      <c r="L46" s="26"/>
      <c r="M46" s="26"/>
      <c r="N46" s="8"/>
      <c r="O46" s="8"/>
      <c r="P46" s="8"/>
      <c r="Q46" s="4"/>
    </row>
    <row r="47" spans="1:17" ht="33.75" x14ac:dyDescent="0.25">
      <c r="A47" s="8"/>
      <c r="B47" s="17" t="s">
        <v>58</v>
      </c>
      <c r="C47" s="16" t="s">
        <v>66</v>
      </c>
      <c r="D47" s="15"/>
      <c r="E47" s="15"/>
      <c r="F47" s="26"/>
      <c r="G47" s="26"/>
      <c r="H47" s="26"/>
      <c r="I47" s="26"/>
      <c r="J47" s="26"/>
      <c r="K47" s="26"/>
      <c r="L47" s="26"/>
      <c r="M47" s="26"/>
      <c r="N47" s="26"/>
      <c r="O47" s="14"/>
      <c r="P47" s="14"/>
      <c r="Q47" s="4"/>
    </row>
    <row r="48" spans="1:17" ht="15" customHeight="1" x14ac:dyDescent="0.25">
      <c r="A48" s="8"/>
      <c r="B48" s="8"/>
      <c r="C48" s="8"/>
      <c r="D48" s="8"/>
      <c r="E48" s="8"/>
      <c r="F48" s="26"/>
      <c r="G48" s="26"/>
      <c r="H48" s="26"/>
      <c r="I48" s="26"/>
      <c r="J48" s="26"/>
      <c r="K48" s="26"/>
      <c r="L48" s="26"/>
      <c r="M48" s="26"/>
      <c r="N48" s="8"/>
      <c r="O48" s="8"/>
      <c r="P48" s="8"/>
      <c r="Q48" s="4"/>
    </row>
    <row r="49" spans="1:17" x14ac:dyDescent="0.25">
      <c r="A49" s="4"/>
      <c r="B49" s="12"/>
      <c r="Q49" s="4"/>
    </row>
    <row r="50" spans="1:17" ht="61.5" customHeight="1" x14ac:dyDescent="0.25">
      <c r="A50" s="4"/>
      <c r="B50" s="29" t="s">
        <v>69</v>
      </c>
      <c r="C50" s="58" t="s">
        <v>55</v>
      </c>
      <c r="D50" s="58"/>
      <c r="E50" s="58" t="s">
        <v>67</v>
      </c>
      <c r="F50" s="58"/>
      <c r="G50" s="58" t="s">
        <v>68</v>
      </c>
      <c r="H50" s="58"/>
      <c r="I50" s="30" t="s">
        <v>70</v>
      </c>
      <c r="J50" s="30" t="s">
        <v>73</v>
      </c>
      <c r="L50" s="45" t="s">
        <v>72</v>
      </c>
      <c r="M50" s="46"/>
      <c r="N50" s="46"/>
      <c r="O50" s="47"/>
      <c r="P50" s="1"/>
      <c r="Q50" s="4"/>
    </row>
    <row r="51" spans="1:17" ht="21" customHeight="1" x14ac:dyDescent="0.35">
      <c r="A51" s="4"/>
      <c r="B51" t="s">
        <v>49</v>
      </c>
      <c r="C51" s="60">
        <v>300000000</v>
      </c>
      <c r="D51" s="60"/>
      <c r="E51" s="44"/>
      <c r="F51" s="44"/>
      <c r="G51" s="44">
        <f>C51/$C$62</f>
        <v>0.46875</v>
      </c>
      <c r="H51" s="44"/>
      <c r="I51" s="27">
        <f t="shared" ref="I51:I60" si="8">G51*$C$63</f>
        <v>707812.5</v>
      </c>
      <c r="J51" s="27">
        <f>I51/52</f>
        <v>13611.778846153846</v>
      </c>
      <c r="L51" s="48"/>
      <c r="M51" s="49"/>
      <c r="N51" s="49"/>
      <c r="O51" s="50"/>
      <c r="P51" s="1"/>
      <c r="Q51" s="4"/>
    </row>
    <row r="52" spans="1:17" ht="21" customHeight="1" x14ac:dyDescent="0.35">
      <c r="A52" s="4"/>
      <c r="B52" t="s">
        <v>50</v>
      </c>
      <c r="C52" s="60">
        <v>200000000</v>
      </c>
      <c r="D52" s="60"/>
      <c r="E52" s="44"/>
      <c r="F52" s="44"/>
      <c r="G52" s="44">
        <f t="shared" ref="G52:G61" si="9">C52/$C$62</f>
        <v>0.3125</v>
      </c>
      <c r="H52" s="44"/>
      <c r="I52" s="27">
        <f t="shared" si="8"/>
        <v>471875</v>
      </c>
      <c r="J52" s="27">
        <f t="shared" ref="J52:J60" si="10">I52/52</f>
        <v>9074.5192307692305</v>
      </c>
      <c r="L52" s="48"/>
      <c r="M52" s="49"/>
      <c r="N52" s="49"/>
      <c r="O52" s="50"/>
      <c r="P52" s="1"/>
      <c r="Q52" s="4"/>
    </row>
    <row r="53" spans="1:17" ht="21" customHeight="1" x14ac:dyDescent="0.35">
      <c r="A53" s="4"/>
      <c r="B53" t="s">
        <v>51</v>
      </c>
      <c r="C53" s="60">
        <v>15000000</v>
      </c>
      <c r="D53" s="60"/>
      <c r="E53" s="44"/>
      <c r="F53" s="44"/>
      <c r="G53" s="44">
        <f t="shared" si="9"/>
        <v>2.34375E-2</v>
      </c>
      <c r="H53" s="44"/>
      <c r="I53" s="27">
        <f t="shared" si="8"/>
        <v>35390.625</v>
      </c>
      <c r="J53" s="27">
        <f t="shared" si="10"/>
        <v>680.58894230769226</v>
      </c>
      <c r="L53" s="48"/>
      <c r="M53" s="49"/>
      <c r="N53" s="49"/>
      <c r="O53" s="50"/>
      <c r="P53" s="1"/>
      <c r="Q53" s="4"/>
    </row>
    <row r="54" spans="1:17" ht="21" customHeight="1" x14ac:dyDescent="0.35">
      <c r="A54" s="4"/>
      <c r="B54" t="s">
        <v>52</v>
      </c>
      <c r="C54" s="60">
        <v>15000000</v>
      </c>
      <c r="D54" s="60"/>
      <c r="E54" s="44"/>
      <c r="F54" s="44"/>
      <c r="G54" s="44">
        <f t="shared" si="9"/>
        <v>2.34375E-2</v>
      </c>
      <c r="H54" s="44"/>
      <c r="I54" s="27">
        <f t="shared" si="8"/>
        <v>35390.625</v>
      </c>
      <c r="J54" s="27">
        <f t="shared" si="10"/>
        <v>680.58894230769226</v>
      </c>
      <c r="L54" s="48"/>
      <c r="M54" s="49"/>
      <c r="N54" s="49"/>
      <c r="O54" s="50"/>
      <c r="P54" s="1"/>
      <c r="Q54" s="4"/>
    </row>
    <row r="55" spans="1:17" ht="21" customHeight="1" x14ac:dyDescent="0.35">
      <c r="A55" s="4"/>
      <c r="B55" t="s">
        <v>53</v>
      </c>
      <c r="C55" s="60">
        <v>5000000</v>
      </c>
      <c r="D55" s="60"/>
      <c r="E55" s="44"/>
      <c r="F55" s="44"/>
      <c r="G55" s="44">
        <f t="shared" si="9"/>
        <v>7.8125E-3</v>
      </c>
      <c r="H55" s="44"/>
      <c r="I55" s="27">
        <f t="shared" si="8"/>
        <v>11796.875</v>
      </c>
      <c r="J55" s="27">
        <f t="shared" si="10"/>
        <v>226.86298076923077</v>
      </c>
      <c r="L55" s="48"/>
      <c r="M55" s="49"/>
      <c r="N55" s="49"/>
      <c r="O55" s="50"/>
      <c r="P55" s="1"/>
      <c r="Q55" s="4"/>
    </row>
    <row r="56" spans="1:17" ht="21" customHeight="1" x14ac:dyDescent="0.35">
      <c r="A56" s="4"/>
      <c r="B56" t="s">
        <v>59</v>
      </c>
      <c r="C56" s="60">
        <v>5000000</v>
      </c>
      <c r="D56" s="60"/>
      <c r="E56" s="44"/>
      <c r="F56" s="44"/>
      <c r="G56" s="44">
        <f t="shared" si="9"/>
        <v>7.8125E-3</v>
      </c>
      <c r="H56" s="44"/>
      <c r="I56" s="27">
        <f t="shared" si="8"/>
        <v>11796.875</v>
      </c>
      <c r="J56" s="27">
        <f t="shared" si="10"/>
        <v>226.86298076923077</v>
      </c>
      <c r="K56" s="39"/>
      <c r="L56" s="48"/>
      <c r="M56" s="49"/>
      <c r="N56" s="49"/>
      <c r="O56" s="50"/>
      <c r="P56" s="1"/>
      <c r="Q56" s="4"/>
    </row>
    <row r="57" spans="1:17" ht="21" customHeight="1" x14ac:dyDescent="0.35">
      <c r="A57" s="4"/>
      <c r="B57" t="s">
        <v>60</v>
      </c>
      <c r="C57" s="60">
        <v>0</v>
      </c>
      <c r="D57" s="60"/>
      <c r="E57" s="44"/>
      <c r="F57" s="44"/>
      <c r="G57" s="44">
        <f t="shared" si="9"/>
        <v>0</v>
      </c>
      <c r="H57" s="44"/>
      <c r="I57" s="27">
        <f t="shared" si="8"/>
        <v>0</v>
      </c>
      <c r="J57" s="27">
        <f t="shared" si="10"/>
        <v>0</v>
      </c>
      <c r="K57" s="39"/>
      <c r="L57" s="48"/>
      <c r="M57" s="49"/>
      <c r="N57" s="49"/>
      <c r="O57" s="50"/>
      <c r="P57" s="1"/>
      <c r="Q57" s="4"/>
    </row>
    <row r="58" spans="1:17" ht="21" customHeight="1" x14ac:dyDescent="0.35">
      <c r="A58" s="4"/>
      <c r="B58" t="s">
        <v>61</v>
      </c>
      <c r="C58" s="60">
        <v>0</v>
      </c>
      <c r="D58" s="60"/>
      <c r="E58" s="44"/>
      <c r="F58" s="44"/>
      <c r="G58" s="44">
        <f t="shared" si="9"/>
        <v>0</v>
      </c>
      <c r="H58" s="44"/>
      <c r="I58" s="27">
        <f t="shared" si="8"/>
        <v>0</v>
      </c>
      <c r="J58" s="27">
        <f t="shared" si="10"/>
        <v>0</v>
      </c>
      <c r="K58" s="39"/>
      <c r="L58" s="48"/>
      <c r="M58" s="49"/>
      <c r="N58" s="49"/>
      <c r="O58" s="50"/>
      <c r="P58" s="1"/>
      <c r="Q58" s="4"/>
    </row>
    <row r="59" spans="1:17" ht="21" customHeight="1" x14ac:dyDescent="0.35">
      <c r="A59" s="4"/>
      <c r="B59" t="s">
        <v>62</v>
      </c>
      <c r="C59" s="60">
        <v>0</v>
      </c>
      <c r="D59" s="60"/>
      <c r="E59" s="44"/>
      <c r="F59" s="44"/>
      <c r="G59" s="44">
        <f t="shared" si="9"/>
        <v>0</v>
      </c>
      <c r="H59" s="44"/>
      <c r="I59" s="27">
        <f t="shared" si="8"/>
        <v>0</v>
      </c>
      <c r="J59" s="27">
        <f t="shared" si="10"/>
        <v>0</v>
      </c>
      <c r="K59" s="39"/>
      <c r="L59" s="48"/>
      <c r="M59" s="49"/>
      <c r="N59" s="49"/>
      <c r="O59" s="50"/>
      <c r="P59" s="1"/>
      <c r="Q59" s="4"/>
    </row>
    <row r="60" spans="1:17" ht="21" customHeight="1" x14ac:dyDescent="0.35">
      <c r="A60" s="4"/>
      <c r="B60" t="s">
        <v>63</v>
      </c>
      <c r="C60" s="60">
        <v>0</v>
      </c>
      <c r="D60" s="60"/>
      <c r="E60" s="44"/>
      <c r="F60" s="44"/>
      <c r="G60" s="44">
        <f t="shared" si="9"/>
        <v>0</v>
      </c>
      <c r="H60" s="44"/>
      <c r="I60" s="27">
        <f t="shared" si="8"/>
        <v>0</v>
      </c>
      <c r="J60" s="27">
        <f t="shared" si="10"/>
        <v>0</v>
      </c>
      <c r="K60" s="39"/>
      <c r="L60" s="51"/>
      <c r="M60" s="52"/>
      <c r="N60" s="52"/>
      <c r="O60" s="53"/>
      <c r="P60" s="3"/>
      <c r="Q60" s="4"/>
    </row>
    <row r="61" spans="1:17" ht="30" x14ac:dyDescent="0.25">
      <c r="A61" s="4"/>
      <c r="B61" s="37" t="s">
        <v>54</v>
      </c>
      <c r="C61" s="61">
        <v>100000000</v>
      </c>
      <c r="D61" s="61"/>
      <c r="E61" s="59">
        <v>1000</v>
      </c>
      <c r="F61" s="59"/>
      <c r="G61" s="56">
        <f t="shared" si="9"/>
        <v>0.15625</v>
      </c>
      <c r="H61" s="56"/>
      <c r="I61" s="38" t="str">
        <f>ROUND(G61*$C$63/E61,0)&amp;"€ par client"</f>
        <v>236€ par client</v>
      </c>
      <c r="J61" s="31"/>
      <c r="Q61" s="4"/>
    </row>
    <row r="62" spans="1:17" ht="23.25" customHeight="1" x14ac:dyDescent="0.35">
      <c r="A62" s="4"/>
      <c r="B62" s="28" t="s">
        <v>64</v>
      </c>
      <c r="C62" s="62">
        <f>SUM(C51:C61)</f>
        <v>640000000</v>
      </c>
      <c r="D62" s="62"/>
      <c r="E62" s="55"/>
      <c r="F62" s="55"/>
      <c r="G62" s="55">
        <f t="shared" ref="G62" si="11">C62/$C$62</f>
        <v>1</v>
      </c>
      <c r="H62" s="55"/>
      <c r="I62" s="27">
        <f>SUM(I51:I60)+G61*C63</f>
        <v>1510000</v>
      </c>
      <c r="J62" s="54" t="str">
        <f>"Exprimée en points de base, la recherche coute donc "&amp; ROUND(I62/C62*10000,0)&amp;" bps"</f>
        <v>Exprimée en points de base, la recherche coute donc 24 bps</v>
      </c>
      <c r="K62" s="54"/>
      <c r="L62" s="54"/>
      <c r="M62" s="54"/>
      <c r="N62" s="9"/>
      <c r="O62" s="9"/>
      <c r="Q62" s="4"/>
    </row>
    <row r="63" spans="1:17" ht="21" customHeight="1" x14ac:dyDescent="0.35">
      <c r="A63" s="4"/>
      <c r="B63" t="s">
        <v>65</v>
      </c>
      <c r="C63" s="57">
        <f>P43</f>
        <v>1510000</v>
      </c>
      <c r="D63" s="57"/>
      <c r="E63" s="44"/>
      <c r="F63" s="44"/>
      <c r="G63" s="44"/>
      <c r="H63" s="44"/>
      <c r="J63" s="54"/>
      <c r="K63" s="54"/>
      <c r="L63" s="54"/>
      <c r="M63" s="54"/>
      <c r="Q63" s="4"/>
    </row>
    <row r="64" spans="1:17" ht="24" customHeight="1" x14ac:dyDescent="0.25">
      <c r="A64" s="4"/>
      <c r="B64" s="4"/>
      <c r="C64" s="4"/>
      <c r="D64" s="4"/>
      <c r="E64" s="4"/>
      <c r="F64" s="4"/>
      <c r="G64" s="4"/>
      <c r="H64" s="4"/>
      <c r="I64" s="4"/>
      <c r="J64" s="4"/>
      <c r="K64" s="4"/>
      <c r="L64" s="4"/>
      <c r="M64" s="4"/>
      <c r="N64" s="4"/>
      <c r="O64" s="4"/>
      <c r="P64" s="4"/>
      <c r="Q64" s="4"/>
    </row>
  </sheetData>
  <sheetProtection sheet="1" objects="1" scenarios="1"/>
  <protectedRanges>
    <protectedRange sqref="N6 C10:K10 B13:B42 B51:D60 C61:F61 C12:K42" name="autorisé"/>
  </protectedRanges>
  <mergeCells count="48">
    <mergeCell ref="C56:D56"/>
    <mergeCell ref="C4:N4"/>
    <mergeCell ref="F5:M7"/>
    <mergeCell ref="C11:K11"/>
    <mergeCell ref="B10:B12"/>
    <mergeCell ref="C50:D50"/>
    <mergeCell ref="C51:D51"/>
    <mergeCell ref="C52:D52"/>
    <mergeCell ref="C53:D53"/>
    <mergeCell ref="C54:D54"/>
    <mergeCell ref="C55:D55"/>
    <mergeCell ref="C63:D63"/>
    <mergeCell ref="E50:F50"/>
    <mergeCell ref="E61:F61"/>
    <mergeCell ref="G50:H50"/>
    <mergeCell ref="G51:H51"/>
    <mergeCell ref="G52:H52"/>
    <mergeCell ref="G53:H53"/>
    <mergeCell ref="G54:H54"/>
    <mergeCell ref="G55:H55"/>
    <mergeCell ref="G56:H56"/>
    <mergeCell ref="C57:D57"/>
    <mergeCell ref="C58:D58"/>
    <mergeCell ref="C59:D59"/>
    <mergeCell ref="C60:D60"/>
    <mergeCell ref="C61:D61"/>
    <mergeCell ref="C62:D62"/>
    <mergeCell ref="G58:H58"/>
    <mergeCell ref="G59:H59"/>
    <mergeCell ref="G60:H60"/>
    <mergeCell ref="G61:H61"/>
    <mergeCell ref="G62:H62"/>
    <mergeCell ref="G63:H63"/>
    <mergeCell ref="L50:O60"/>
    <mergeCell ref="J62:M63"/>
    <mergeCell ref="E57:F57"/>
    <mergeCell ref="E58:F58"/>
    <mergeCell ref="E59:F59"/>
    <mergeCell ref="E60:F60"/>
    <mergeCell ref="E62:F62"/>
    <mergeCell ref="E63:F63"/>
    <mergeCell ref="E51:F51"/>
    <mergeCell ref="E52:F52"/>
    <mergeCell ref="E53:F53"/>
    <mergeCell ref="E54:F54"/>
    <mergeCell ref="E55:F55"/>
    <mergeCell ref="E56:F56"/>
    <mergeCell ref="G57:H57"/>
  </mergeCells>
  <conditionalFormatting sqref="M13:M42">
    <cfRule type="colorScale" priority="1">
      <colorScale>
        <cfvo type="min"/>
        <cfvo type="percentile" val="50"/>
        <cfvo type="max"/>
        <color theme="4"/>
        <color theme="2"/>
        <color theme="0"/>
      </colorScale>
    </cfRule>
  </conditionalFormatting>
  <pageMargins left="0.7" right="0.7" top="0.75" bottom="0.75" header="0.3" footer="0.3"/>
  <pageSetup paperSize="166"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1"/>
  <sheetViews>
    <sheetView showGridLines="0" tabSelected="1" workbookViewId="0">
      <selection activeCell="W22" sqref="W22"/>
    </sheetView>
  </sheetViews>
  <sheetFormatPr baseColWidth="10" defaultRowHeight="15" x14ac:dyDescent="0.25"/>
  <cols>
    <col min="1" max="1" width="3.140625" customWidth="1"/>
    <col min="2" max="2" width="32.85546875" customWidth="1"/>
    <col min="3" max="3" width="13.28515625" customWidth="1"/>
    <col min="12" max="12" width="15.7109375" customWidth="1"/>
    <col min="13" max="13" width="14.85546875" customWidth="1"/>
    <col min="14" max="14" width="16.42578125" customWidth="1"/>
    <col min="15" max="15" width="19" customWidth="1"/>
    <col min="16" max="16" width="16.42578125" customWidth="1"/>
    <col min="17" max="17" width="5.28515625" customWidth="1"/>
    <col min="20" max="20" width="13.7109375" bestFit="1" customWidth="1"/>
  </cols>
  <sheetData>
    <row r="1" spans="1:17" x14ac:dyDescent="0.25">
      <c r="A1" s="4"/>
      <c r="B1" s="4"/>
      <c r="C1" s="4"/>
      <c r="D1" s="4"/>
      <c r="E1" s="4"/>
      <c r="F1" s="4"/>
      <c r="G1" s="4"/>
      <c r="H1" s="4"/>
      <c r="I1" s="4"/>
      <c r="J1" s="4"/>
      <c r="K1" s="4"/>
      <c r="L1" s="4"/>
      <c r="M1" s="4"/>
      <c r="N1" s="4"/>
      <c r="O1" s="4"/>
      <c r="P1" s="4"/>
      <c r="Q1" s="4"/>
    </row>
    <row r="2" spans="1:17" ht="46.5" x14ac:dyDescent="0.7">
      <c r="A2" s="4"/>
      <c r="B2" s="4"/>
      <c r="C2" s="5" t="s">
        <v>100</v>
      </c>
      <c r="D2" s="4"/>
      <c r="E2" s="4"/>
      <c r="F2" s="4"/>
      <c r="G2" s="4"/>
      <c r="H2" s="4"/>
      <c r="I2" s="4"/>
      <c r="J2" s="4"/>
      <c r="K2" s="4"/>
      <c r="L2" s="4"/>
      <c r="M2" s="4"/>
      <c r="N2" s="4"/>
      <c r="O2" s="4"/>
      <c r="P2" s="4"/>
      <c r="Q2" s="4"/>
    </row>
    <row r="3" spans="1:17" x14ac:dyDescent="0.25">
      <c r="A3" s="4"/>
      <c r="B3" s="4"/>
      <c r="C3" s="67" t="s">
        <v>101</v>
      </c>
      <c r="D3" s="4"/>
      <c r="E3" s="4"/>
      <c r="F3" s="4"/>
      <c r="G3" s="4"/>
      <c r="H3" s="4"/>
      <c r="I3" s="4"/>
      <c r="J3" s="4"/>
      <c r="K3" s="4"/>
      <c r="L3" s="4"/>
      <c r="M3" s="4"/>
      <c r="N3" s="4"/>
      <c r="O3" s="4"/>
      <c r="P3" s="4"/>
      <c r="Q3" s="4"/>
    </row>
    <row r="4" spans="1:17" ht="31.5" customHeight="1" x14ac:dyDescent="0.25">
      <c r="A4" s="4"/>
      <c r="B4" s="4"/>
      <c r="C4" s="63" t="s">
        <v>75</v>
      </c>
      <c r="D4" s="63"/>
      <c r="E4" s="63"/>
      <c r="F4" s="63"/>
      <c r="G4" s="63"/>
      <c r="H4" s="63"/>
      <c r="I4" s="63"/>
      <c r="J4" s="63"/>
      <c r="K4" s="63"/>
      <c r="L4" s="63"/>
      <c r="M4" s="63"/>
      <c r="N4" s="63"/>
      <c r="O4" s="6"/>
      <c r="P4" s="6"/>
      <c r="Q4" s="4"/>
    </row>
    <row r="5" spans="1:17" ht="15.75" customHeight="1" x14ac:dyDescent="0.25">
      <c r="A5" s="8"/>
      <c r="B5" s="8"/>
      <c r="C5" s="8"/>
      <c r="D5" s="8"/>
      <c r="E5" s="8"/>
      <c r="F5" s="64" t="s">
        <v>74</v>
      </c>
      <c r="G5" s="64"/>
      <c r="H5" s="64"/>
      <c r="I5" s="64"/>
      <c r="J5" s="64"/>
      <c r="K5" s="64"/>
      <c r="L5" s="64"/>
      <c r="M5" s="64"/>
      <c r="N5" s="8"/>
      <c r="O5" s="8"/>
      <c r="P5" s="8"/>
      <c r="Q5" s="4"/>
    </row>
    <row r="6" spans="1:17" ht="33.75" x14ac:dyDescent="0.25">
      <c r="A6" s="8"/>
      <c r="B6" s="17" t="s">
        <v>33</v>
      </c>
      <c r="C6" s="16" t="s">
        <v>56</v>
      </c>
      <c r="D6" s="15"/>
      <c r="E6" s="15"/>
      <c r="F6" s="64"/>
      <c r="G6" s="64"/>
      <c r="H6" s="64"/>
      <c r="I6" s="64"/>
      <c r="J6" s="64"/>
      <c r="K6" s="64"/>
      <c r="L6" s="64"/>
      <c r="M6" s="64"/>
      <c r="N6" s="32">
        <v>1000000</v>
      </c>
      <c r="O6" s="14"/>
      <c r="P6" s="14"/>
      <c r="Q6" s="4"/>
    </row>
    <row r="7" spans="1:17" x14ac:dyDescent="0.25">
      <c r="A7" s="8"/>
      <c r="B7" s="8"/>
      <c r="C7" s="8"/>
      <c r="D7" s="8"/>
      <c r="E7" s="8"/>
      <c r="F7" s="64"/>
      <c r="G7" s="64"/>
      <c r="H7" s="64"/>
      <c r="I7" s="64"/>
      <c r="J7" s="64"/>
      <c r="K7" s="64"/>
      <c r="L7" s="64"/>
      <c r="M7" s="64"/>
      <c r="N7" s="8"/>
      <c r="O7" s="8"/>
      <c r="P7" s="8"/>
      <c r="Q7" s="4"/>
    </row>
    <row r="8" spans="1:17" x14ac:dyDescent="0.25">
      <c r="A8" s="4"/>
      <c r="B8" s="18" t="s">
        <v>34</v>
      </c>
      <c r="C8" s="4" t="s">
        <v>35</v>
      </c>
      <c r="D8" s="4"/>
      <c r="E8" s="4"/>
      <c r="F8" s="4"/>
      <c r="G8" s="4"/>
      <c r="H8" s="4"/>
      <c r="I8" s="4"/>
      <c r="J8" s="4"/>
      <c r="K8" s="4"/>
      <c r="L8" s="4"/>
      <c r="M8" s="4"/>
      <c r="N8" s="4"/>
      <c r="O8" s="4"/>
      <c r="P8" s="4"/>
      <c r="Q8" s="4"/>
    </row>
    <row r="9" spans="1:17" x14ac:dyDescent="0.25">
      <c r="A9" s="4"/>
      <c r="B9" s="4"/>
      <c r="C9" s="4"/>
      <c r="D9" s="4"/>
      <c r="E9" s="4"/>
      <c r="F9" s="4"/>
      <c r="G9" s="4"/>
      <c r="H9" s="4"/>
      <c r="I9" s="4"/>
      <c r="J9" s="4"/>
      <c r="K9" s="4"/>
      <c r="L9" s="4"/>
      <c r="M9" s="4"/>
      <c r="N9" s="4"/>
      <c r="O9" s="4"/>
      <c r="P9" s="4"/>
      <c r="Q9" s="4"/>
    </row>
    <row r="10" spans="1:17" ht="90" x14ac:dyDescent="0.25">
      <c r="A10" s="4"/>
      <c r="B10" s="66" t="s">
        <v>32</v>
      </c>
      <c r="C10" s="10" t="s">
        <v>76</v>
      </c>
      <c r="D10" s="10" t="s">
        <v>77</v>
      </c>
      <c r="E10" s="10" t="s">
        <v>78</v>
      </c>
      <c r="F10" s="10" t="s">
        <v>79</v>
      </c>
      <c r="G10" s="10" t="s">
        <v>80</v>
      </c>
      <c r="H10" s="10" t="s">
        <v>82</v>
      </c>
      <c r="I10" s="10" t="s">
        <v>81</v>
      </c>
      <c r="J10" s="10"/>
      <c r="K10" s="10"/>
      <c r="L10" s="11" t="s">
        <v>0</v>
      </c>
      <c r="M10" s="10" t="s">
        <v>47</v>
      </c>
      <c r="N10" s="10" t="s">
        <v>45</v>
      </c>
      <c r="O10" s="10" t="s">
        <v>46</v>
      </c>
      <c r="P10" s="13" t="s">
        <v>48</v>
      </c>
      <c r="Q10" s="4"/>
    </row>
    <row r="11" spans="1:17" ht="20.25" customHeight="1" x14ac:dyDescent="0.25">
      <c r="A11" s="4"/>
      <c r="B11" s="66"/>
      <c r="C11" s="65" t="s">
        <v>57</v>
      </c>
      <c r="D11" s="65"/>
      <c r="E11" s="65"/>
      <c r="F11" s="65"/>
      <c r="G11" s="65"/>
      <c r="H11" s="65"/>
      <c r="I11" s="65"/>
      <c r="J11" s="65"/>
      <c r="K11" s="65"/>
      <c r="L11" s="19"/>
      <c r="M11" s="20"/>
      <c r="N11" s="20"/>
      <c r="O11" s="20"/>
      <c r="P11" s="20"/>
      <c r="Q11" s="4"/>
    </row>
    <row r="12" spans="1:17" ht="33.75" x14ac:dyDescent="0.5">
      <c r="A12" s="4"/>
      <c r="B12" s="66"/>
      <c r="C12" s="40">
        <v>0.25</v>
      </c>
      <c r="D12" s="40">
        <v>0.15</v>
      </c>
      <c r="E12" s="40">
        <v>0.2</v>
      </c>
      <c r="F12" s="40">
        <v>0.15</v>
      </c>
      <c r="G12" s="40">
        <v>0.15</v>
      </c>
      <c r="H12" s="40">
        <v>0.05</v>
      </c>
      <c r="I12" s="40">
        <v>0.05</v>
      </c>
      <c r="J12" s="41"/>
      <c r="K12" s="41"/>
      <c r="L12" s="23">
        <f>SUM(C12:K12)</f>
        <v>1.0000000000000002</v>
      </c>
      <c r="M12" s="21"/>
      <c r="N12" s="22"/>
      <c r="O12" s="22"/>
      <c r="P12" s="22"/>
      <c r="Q12" s="4"/>
    </row>
    <row r="13" spans="1:17" ht="18.75" x14ac:dyDescent="0.3">
      <c r="A13" s="4"/>
      <c r="B13" s="24" t="s">
        <v>90</v>
      </c>
      <c r="C13" s="42">
        <v>0.2</v>
      </c>
      <c r="D13" s="42">
        <v>0.15</v>
      </c>
      <c r="E13" s="42">
        <v>0.2</v>
      </c>
      <c r="F13" s="42"/>
      <c r="G13" s="42">
        <v>0.15</v>
      </c>
      <c r="H13" s="42"/>
      <c r="I13" s="42"/>
      <c r="J13" s="42"/>
      <c r="K13" s="43"/>
      <c r="L13" s="33">
        <f>SUM(C13:K13)</f>
        <v>0.70000000000000007</v>
      </c>
      <c r="M13" s="34">
        <f>RANK(L13,$L$13:$L$24)</f>
        <v>4</v>
      </c>
      <c r="N13" s="35">
        <f>$N$6*L13/$L$25</f>
        <v>105421.68674698797</v>
      </c>
      <c r="O13" s="35">
        <f t="shared" ref="O13:O24" si="0">(C13*$C$12+D13*$D$12+E13*$E$12+F13*$F$12+G13*$G$12+H13*$H$12+I13*$I$12+J13*$J$12+K13*$K$12)*$N$6</f>
        <v>135000</v>
      </c>
      <c r="P13" s="36">
        <f>ROUND(O13,-4)</f>
        <v>140000</v>
      </c>
      <c r="Q13" s="4"/>
    </row>
    <row r="14" spans="1:17" ht="18.75" x14ac:dyDescent="0.3">
      <c r="A14" s="4"/>
      <c r="B14" s="24" t="s">
        <v>83</v>
      </c>
      <c r="C14" s="42">
        <v>0.2</v>
      </c>
      <c r="D14" s="42">
        <v>0.15</v>
      </c>
      <c r="E14" s="42">
        <v>0.3</v>
      </c>
      <c r="F14" s="42">
        <v>0.15</v>
      </c>
      <c r="G14" s="42"/>
      <c r="H14" s="42"/>
      <c r="I14" s="42">
        <v>0.15</v>
      </c>
      <c r="J14" s="42"/>
      <c r="K14" s="43"/>
      <c r="L14" s="33">
        <f t="shared" ref="L14:L24" si="1">SUM(C14:K14)</f>
        <v>0.95</v>
      </c>
      <c r="M14" s="34">
        <f>RANK(L14,$L$13:$L$24)</f>
        <v>2</v>
      </c>
      <c r="N14" s="35">
        <f>$N$6*L14/$L$25</f>
        <v>143072.2891566265</v>
      </c>
      <c r="O14" s="35">
        <f t="shared" si="0"/>
        <v>162500</v>
      </c>
      <c r="P14" s="36">
        <f t="shared" ref="P14:P24" si="2">ROUND(O14,-4)</f>
        <v>160000</v>
      </c>
      <c r="Q14" s="4"/>
    </row>
    <row r="15" spans="1:17" ht="18.75" x14ac:dyDescent="0.3">
      <c r="A15" s="4"/>
      <c r="B15" s="24" t="s">
        <v>92</v>
      </c>
      <c r="C15" s="42">
        <v>0.15</v>
      </c>
      <c r="D15" s="42">
        <v>0.15</v>
      </c>
      <c r="E15" s="42">
        <v>0.25</v>
      </c>
      <c r="F15" s="42">
        <v>0.15</v>
      </c>
      <c r="G15" s="42">
        <v>0.25</v>
      </c>
      <c r="H15" s="42">
        <v>0.25</v>
      </c>
      <c r="I15" s="42">
        <v>0.4</v>
      </c>
      <c r="J15" s="42"/>
      <c r="K15" s="43"/>
      <c r="L15" s="33">
        <f t="shared" si="1"/>
        <v>1.6</v>
      </c>
      <c r="M15" s="34">
        <f>RANK(L15,$L$13:$L$24)</f>
        <v>1</v>
      </c>
      <c r="N15" s="35">
        <f>$N$6*L15/$L$25</f>
        <v>240963.85542168672</v>
      </c>
      <c r="O15" s="35">
        <f t="shared" si="0"/>
        <v>202500</v>
      </c>
      <c r="P15" s="36">
        <f t="shared" si="2"/>
        <v>200000</v>
      </c>
      <c r="Q15" s="4"/>
    </row>
    <row r="16" spans="1:17" ht="18.75" x14ac:dyDescent="0.3">
      <c r="A16" s="4"/>
      <c r="B16" s="24" t="s">
        <v>84</v>
      </c>
      <c r="C16" s="42">
        <v>0.08</v>
      </c>
      <c r="D16" s="42">
        <v>0.06</v>
      </c>
      <c r="E16" s="42"/>
      <c r="F16" s="42">
        <v>0.1</v>
      </c>
      <c r="G16" s="42"/>
      <c r="H16" s="42"/>
      <c r="I16" s="42"/>
      <c r="J16" s="42"/>
      <c r="K16" s="43"/>
      <c r="L16" s="33">
        <f t="shared" si="1"/>
        <v>0.24000000000000002</v>
      </c>
      <c r="M16" s="34">
        <f>RANK(L16,$L$13:$L$24)</f>
        <v>9</v>
      </c>
      <c r="N16" s="35">
        <f>$N$6*L16/$L$25</f>
        <v>36144.578313253012</v>
      </c>
      <c r="O16" s="35">
        <f t="shared" si="0"/>
        <v>44000</v>
      </c>
      <c r="P16" s="36">
        <f t="shared" si="2"/>
        <v>40000</v>
      </c>
      <c r="Q16" s="4"/>
    </row>
    <row r="17" spans="1:17" ht="18.75" x14ac:dyDescent="0.3">
      <c r="A17" s="4"/>
      <c r="B17" s="24" t="s">
        <v>85</v>
      </c>
      <c r="C17" s="42">
        <v>0.1</v>
      </c>
      <c r="D17" s="42">
        <v>0.15</v>
      </c>
      <c r="E17" s="42">
        <v>0.05</v>
      </c>
      <c r="F17" s="42">
        <v>0.1</v>
      </c>
      <c r="G17" s="42"/>
      <c r="H17" s="42"/>
      <c r="I17" s="42"/>
      <c r="J17" s="42"/>
      <c r="K17" s="43"/>
      <c r="L17" s="33">
        <f t="shared" si="1"/>
        <v>0.4</v>
      </c>
      <c r="M17" s="34">
        <f>RANK(L17,$L$13:$L$24)</f>
        <v>7</v>
      </c>
      <c r="N17" s="35">
        <f>$N$6*L17/$L$25</f>
        <v>60240.96385542168</v>
      </c>
      <c r="O17" s="35">
        <f t="shared" si="0"/>
        <v>72500.000000000015</v>
      </c>
      <c r="P17" s="36">
        <f t="shared" si="2"/>
        <v>70000</v>
      </c>
      <c r="Q17" s="4"/>
    </row>
    <row r="18" spans="1:17" ht="18.75" x14ac:dyDescent="0.3">
      <c r="A18" s="4"/>
      <c r="B18" s="24" t="s">
        <v>86</v>
      </c>
      <c r="C18" s="42">
        <v>0.05</v>
      </c>
      <c r="D18" s="42">
        <v>0.1</v>
      </c>
      <c r="E18" s="42">
        <v>0.05</v>
      </c>
      <c r="F18" s="42">
        <v>0.15</v>
      </c>
      <c r="G18" s="42">
        <v>0.15</v>
      </c>
      <c r="H18" s="42">
        <v>0.25</v>
      </c>
      <c r="I18" s="42">
        <v>0.15</v>
      </c>
      <c r="J18" s="42"/>
      <c r="K18" s="43"/>
      <c r="L18" s="33">
        <f t="shared" si="1"/>
        <v>0.9</v>
      </c>
      <c r="M18" s="34">
        <f>RANK(L18,$L$13:$L$24)</f>
        <v>3</v>
      </c>
      <c r="N18" s="35">
        <f>$N$6*L18/$L$25</f>
        <v>135542.1686746988</v>
      </c>
      <c r="O18" s="35">
        <f t="shared" si="0"/>
        <v>102500.00000000001</v>
      </c>
      <c r="P18" s="36">
        <f t="shared" si="2"/>
        <v>100000</v>
      </c>
      <c r="Q18" s="4"/>
    </row>
    <row r="19" spans="1:17" ht="18.75" x14ac:dyDescent="0.3">
      <c r="A19" s="4"/>
      <c r="B19" s="24" t="s">
        <v>87</v>
      </c>
      <c r="C19" s="42">
        <v>0.02</v>
      </c>
      <c r="D19" s="42">
        <v>0.02</v>
      </c>
      <c r="E19" s="42"/>
      <c r="F19" s="42">
        <v>0.05</v>
      </c>
      <c r="G19" s="42">
        <v>0.15</v>
      </c>
      <c r="H19" s="42">
        <v>0.25</v>
      </c>
      <c r="I19" s="42">
        <v>0.15</v>
      </c>
      <c r="J19" s="42"/>
      <c r="K19" s="43"/>
      <c r="L19" s="33">
        <f t="shared" si="1"/>
        <v>0.64</v>
      </c>
      <c r="M19" s="34">
        <f>RANK(L19,$L$13:$L$24)</f>
        <v>6</v>
      </c>
      <c r="N19" s="35">
        <f>$N$6*L19/$L$25</f>
        <v>96385.542168674685</v>
      </c>
      <c r="O19" s="35">
        <f t="shared" si="0"/>
        <v>58000</v>
      </c>
      <c r="P19" s="36">
        <f t="shared" si="2"/>
        <v>60000</v>
      </c>
      <c r="Q19" s="4"/>
    </row>
    <row r="20" spans="1:17" ht="18.75" x14ac:dyDescent="0.3">
      <c r="A20" s="4"/>
      <c r="B20" s="24" t="s">
        <v>88</v>
      </c>
      <c r="C20" s="42">
        <v>0.02</v>
      </c>
      <c r="D20" s="42">
        <v>0.04</v>
      </c>
      <c r="E20" s="42"/>
      <c r="F20" s="42">
        <v>0.05</v>
      </c>
      <c r="G20" s="42">
        <v>0.15</v>
      </c>
      <c r="H20" s="42">
        <v>0.25</v>
      </c>
      <c r="I20" s="42">
        <v>0.15</v>
      </c>
      <c r="J20" s="42"/>
      <c r="K20" s="43"/>
      <c r="L20" s="33">
        <f t="shared" si="1"/>
        <v>0.66</v>
      </c>
      <c r="M20" s="34">
        <f>RANK(L20,$L$13:$L$24)</f>
        <v>5</v>
      </c>
      <c r="N20" s="35">
        <f>$N$6*L20/$L$25</f>
        <v>99397.590361445778</v>
      </c>
      <c r="O20" s="35">
        <f t="shared" si="0"/>
        <v>60999.999999999993</v>
      </c>
      <c r="P20" s="36">
        <f t="shared" si="2"/>
        <v>60000</v>
      </c>
      <c r="Q20" s="4"/>
    </row>
    <row r="21" spans="1:17" ht="18.75" x14ac:dyDescent="0.3">
      <c r="A21" s="4"/>
      <c r="B21" s="24" t="s">
        <v>89</v>
      </c>
      <c r="C21" s="42"/>
      <c r="D21" s="42"/>
      <c r="E21" s="42">
        <v>0.15</v>
      </c>
      <c r="F21" s="42">
        <v>0.1</v>
      </c>
      <c r="G21" s="42">
        <v>0.15</v>
      </c>
      <c r="H21" s="42"/>
      <c r="I21" s="42"/>
      <c r="J21" s="42"/>
      <c r="K21" s="43"/>
      <c r="L21" s="33">
        <f t="shared" si="1"/>
        <v>0.4</v>
      </c>
      <c r="M21" s="34">
        <f>RANK(L21,$L$13:$L$24)</f>
        <v>7</v>
      </c>
      <c r="N21" s="35">
        <f>$N$6*L21/$L$25</f>
        <v>60240.96385542168</v>
      </c>
      <c r="O21" s="35">
        <f t="shared" si="0"/>
        <v>67500</v>
      </c>
      <c r="P21" s="36">
        <f t="shared" si="2"/>
        <v>70000</v>
      </c>
      <c r="Q21" s="4"/>
    </row>
    <row r="22" spans="1:17" ht="18.75" x14ac:dyDescent="0.3">
      <c r="A22" s="4"/>
      <c r="B22" s="24" t="s">
        <v>91</v>
      </c>
      <c r="C22" s="42">
        <v>0.15</v>
      </c>
      <c r="D22" s="42"/>
      <c r="E22" s="42"/>
      <c r="F22" s="42"/>
      <c r="G22" s="42"/>
      <c r="H22" s="42"/>
      <c r="I22" s="42"/>
      <c r="J22" s="42"/>
      <c r="K22" s="43"/>
      <c r="L22" s="33">
        <f t="shared" si="1"/>
        <v>0.15</v>
      </c>
      <c r="M22" s="34">
        <f>RANK(L22,$L$13:$L$24)</f>
        <v>12</v>
      </c>
      <c r="N22" s="35">
        <f>$N$6*L22/$L$25</f>
        <v>22590.361445783132</v>
      </c>
      <c r="O22" s="35">
        <f t="shared" si="0"/>
        <v>37500</v>
      </c>
      <c r="P22" s="36">
        <f t="shared" si="2"/>
        <v>40000</v>
      </c>
      <c r="Q22" s="4"/>
    </row>
    <row r="23" spans="1:17" ht="18.75" x14ac:dyDescent="0.3">
      <c r="A23" s="4"/>
      <c r="B23" s="24" t="s">
        <v>93</v>
      </c>
      <c r="C23" s="42"/>
      <c r="D23" s="42">
        <v>0.1</v>
      </c>
      <c r="E23" s="42"/>
      <c r="F23" s="42">
        <v>0.1</v>
      </c>
      <c r="G23" s="42"/>
      <c r="H23" s="42"/>
      <c r="I23" s="42"/>
      <c r="J23" s="42"/>
      <c r="K23" s="43"/>
      <c r="L23" s="33">
        <f t="shared" si="1"/>
        <v>0.2</v>
      </c>
      <c r="M23" s="34">
        <f>RANK(L23,$L$13:$L$24)</f>
        <v>10</v>
      </c>
      <c r="N23" s="35">
        <f>$N$6*L23/$L$25</f>
        <v>30120.48192771084</v>
      </c>
      <c r="O23" s="35">
        <f t="shared" si="0"/>
        <v>30000</v>
      </c>
      <c r="P23" s="36">
        <f t="shared" si="2"/>
        <v>30000</v>
      </c>
      <c r="Q23" s="4"/>
    </row>
    <row r="24" spans="1:17" ht="18.75" x14ac:dyDescent="0.3">
      <c r="A24" s="4"/>
      <c r="B24" s="24" t="s">
        <v>94</v>
      </c>
      <c r="C24" s="42">
        <v>0.03</v>
      </c>
      <c r="D24" s="42">
        <v>0.08</v>
      </c>
      <c r="E24" s="42"/>
      <c r="F24" s="42">
        <v>0.05</v>
      </c>
      <c r="G24" s="42"/>
      <c r="H24" s="42"/>
      <c r="I24" s="42"/>
      <c r="J24" s="42"/>
      <c r="K24" s="43"/>
      <c r="L24" s="33">
        <f t="shared" si="1"/>
        <v>0.16</v>
      </c>
      <c r="M24" s="34">
        <f>RANK(L24,$L$13:$L$24)</f>
        <v>11</v>
      </c>
      <c r="N24" s="35">
        <f>$N$6*L24/$L$25</f>
        <v>24096.385542168671</v>
      </c>
      <c r="O24" s="35">
        <f t="shared" si="0"/>
        <v>27000</v>
      </c>
      <c r="P24" s="36">
        <f t="shared" si="2"/>
        <v>30000</v>
      </c>
      <c r="Q24" s="4"/>
    </row>
    <row r="25" spans="1:17" ht="18.75" x14ac:dyDescent="0.3">
      <c r="A25" s="4"/>
      <c r="B25" s="2" t="s">
        <v>1</v>
      </c>
      <c r="C25" s="7">
        <f>SUM(C13:C24)</f>
        <v>1</v>
      </c>
      <c r="D25" s="7">
        <f>SUM(D13:D24)</f>
        <v>1</v>
      </c>
      <c r="E25" s="7">
        <f>SUM(E13:E24)</f>
        <v>1</v>
      </c>
      <c r="F25" s="7">
        <f>SUM(F13:F24)</f>
        <v>1</v>
      </c>
      <c r="G25" s="7">
        <f>SUM(G13:G24)</f>
        <v>1</v>
      </c>
      <c r="H25" s="7">
        <f>SUM(H13:H24)</f>
        <v>1</v>
      </c>
      <c r="I25" s="7">
        <f>SUM(I13:I24)</f>
        <v>1</v>
      </c>
      <c r="J25" s="7">
        <f>SUM(J13:J24)</f>
        <v>0</v>
      </c>
      <c r="K25" s="7">
        <f>SUM(K13:K24)</f>
        <v>0</v>
      </c>
      <c r="L25" s="25">
        <f>SUM(L13:L22)</f>
        <v>6.6400000000000006</v>
      </c>
      <c r="M25" s="2"/>
      <c r="N25" s="3">
        <f>SUM(N13:N24)</f>
        <v>1054216.8674698793</v>
      </c>
      <c r="O25" s="3">
        <f>SUM(O13:O24)</f>
        <v>1000000</v>
      </c>
      <c r="P25" s="3">
        <f>SUM(P13:P24)</f>
        <v>1000000</v>
      </c>
      <c r="Q25" s="4"/>
    </row>
    <row r="26" spans="1:17" x14ac:dyDescent="0.25">
      <c r="A26" s="4"/>
      <c r="Q26" s="4"/>
    </row>
    <row r="27" spans="1:17" x14ac:dyDescent="0.25">
      <c r="A27" s="4"/>
      <c r="B27" s="12"/>
      <c r="L27">
        <f>SUM(C12:K12)</f>
        <v>1.0000000000000002</v>
      </c>
      <c r="Q27" s="4"/>
    </row>
    <row r="28" spans="1:17" ht="15" customHeight="1" x14ac:dyDescent="0.25">
      <c r="A28" s="8"/>
      <c r="B28" s="8"/>
      <c r="C28" s="8"/>
      <c r="D28" s="8"/>
      <c r="E28" s="8"/>
      <c r="F28" s="26"/>
      <c r="G28" s="26"/>
      <c r="H28" s="26"/>
      <c r="I28" s="26"/>
      <c r="J28" s="26"/>
      <c r="K28" s="26"/>
      <c r="L28" s="26"/>
      <c r="M28" s="26"/>
      <c r="N28" s="8"/>
      <c r="O28" s="8"/>
      <c r="P28" s="8"/>
      <c r="Q28" s="4"/>
    </row>
    <row r="29" spans="1:17" ht="33.75" x14ac:dyDescent="0.25">
      <c r="A29" s="8"/>
      <c r="B29" s="17" t="s">
        <v>58</v>
      </c>
      <c r="C29" s="16" t="s">
        <v>66</v>
      </c>
      <c r="D29" s="15"/>
      <c r="E29" s="15"/>
      <c r="F29" s="26"/>
      <c r="G29" s="26"/>
      <c r="H29" s="26"/>
      <c r="I29" s="26"/>
      <c r="J29" s="26"/>
      <c r="K29" s="26"/>
      <c r="L29" s="26"/>
      <c r="M29" s="26"/>
      <c r="N29" s="26"/>
      <c r="O29" s="14"/>
      <c r="P29" s="14"/>
      <c r="Q29" s="4"/>
    </row>
    <row r="30" spans="1:17" ht="15" customHeight="1" x14ac:dyDescent="0.25">
      <c r="A30" s="8"/>
      <c r="B30" s="8"/>
      <c r="C30" s="8"/>
      <c r="D30" s="8"/>
      <c r="E30" s="8"/>
      <c r="F30" s="26"/>
      <c r="G30" s="26"/>
      <c r="H30" s="26"/>
      <c r="I30" s="26"/>
      <c r="J30" s="26"/>
      <c r="K30" s="26"/>
      <c r="L30" s="26"/>
      <c r="M30" s="26"/>
      <c r="N30" s="8"/>
      <c r="O30" s="8"/>
      <c r="P30" s="8"/>
      <c r="Q30" s="4"/>
    </row>
    <row r="31" spans="1:17" x14ac:dyDescent="0.25">
      <c r="A31" s="4"/>
      <c r="B31" s="12"/>
      <c r="Q31" s="4"/>
    </row>
    <row r="32" spans="1:17" ht="61.5" customHeight="1" x14ac:dyDescent="0.25">
      <c r="A32" s="4"/>
      <c r="B32" s="29" t="s">
        <v>69</v>
      </c>
      <c r="C32" s="58" t="s">
        <v>55</v>
      </c>
      <c r="D32" s="58"/>
      <c r="E32" s="58" t="s">
        <v>67</v>
      </c>
      <c r="F32" s="58"/>
      <c r="G32" s="58" t="s">
        <v>68</v>
      </c>
      <c r="H32" s="58"/>
      <c r="I32" s="30" t="s">
        <v>70</v>
      </c>
      <c r="J32" s="30" t="s">
        <v>73</v>
      </c>
      <c r="L32" s="68" t="s">
        <v>72</v>
      </c>
      <c r="M32" s="69"/>
      <c r="N32" s="69"/>
      <c r="O32" s="69"/>
      <c r="P32" s="70"/>
      <c r="Q32" s="4"/>
    </row>
    <row r="33" spans="1:17" ht="21" customHeight="1" x14ac:dyDescent="0.35">
      <c r="A33" s="4"/>
      <c r="B33" t="s">
        <v>95</v>
      </c>
      <c r="C33" s="60">
        <v>550000000</v>
      </c>
      <c r="D33" s="60"/>
      <c r="E33" s="44"/>
      <c r="F33" s="44"/>
      <c r="G33" s="44">
        <f>C33/$C$39</f>
        <v>0.55000000000000004</v>
      </c>
      <c r="H33" s="44"/>
      <c r="I33" s="27">
        <f>G33*$C$40</f>
        <v>550000</v>
      </c>
      <c r="J33" s="27">
        <f>I33/52</f>
        <v>10576.923076923076</v>
      </c>
      <c r="L33" s="71"/>
      <c r="M33" s="49"/>
      <c r="N33" s="49"/>
      <c r="O33" s="49"/>
      <c r="P33" s="72"/>
      <c r="Q33" s="4"/>
    </row>
    <row r="34" spans="1:17" ht="21" customHeight="1" x14ac:dyDescent="0.35">
      <c r="A34" s="4"/>
      <c r="B34" t="s">
        <v>96</v>
      </c>
      <c r="C34" s="60">
        <v>180000000</v>
      </c>
      <c r="D34" s="60"/>
      <c r="E34" s="44"/>
      <c r="F34" s="44"/>
      <c r="G34" s="44">
        <f>C34/$C$39</f>
        <v>0.18</v>
      </c>
      <c r="H34" s="44"/>
      <c r="I34" s="27">
        <f>G34*$C$40</f>
        <v>180000</v>
      </c>
      <c r="J34" s="27">
        <f t="shared" ref="J34:J37" si="3">I34/52</f>
        <v>3461.5384615384614</v>
      </c>
      <c r="L34" s="71"/>
      <c r="M34" s="49"/>
      <c r="N34" s="49"/>
      <c r="O34" s="49"/>
      <c r="P34" s="72"/>
      <c r="Q34" s="4"/>
    </row>
    <row r="35" spans="1:17" ht="21" customHeight="1" x14ac:dyDescent="0.35">
      <c r="A35" s="4"/>
      <c r="B35" t="s">
        <v>97</v>
      </c>
      <c r="C35" s="60">
        <v>100000000</v>
      </c>
      <c r="D35" s="60"/>
      <c r="E35" s="44"/>
      <c r="F35" s="44"/>
      <c r="G35" s="44">
        <f>C35/$C$39</f>
        <v>0.1</v>
      </c>
      <c r="H35" s="44"/>
      <c r="I35" s="27">
        <f>G35*$C$40</f>
        <v>100000</v>
      </c>
      <c r="J35" s="27">
        <f t="shared" si="3"/>
        <v>1923.0769230769231</v>
      </c>
      <c r="L35" s="71"/>
      <c r="M35" s="49"/>
      <c r="N35" s="49"/>
      <c r="O35" s="49"/>
      <c r="P35" s="72"/>
      <c r="Q35" s="4"/>
    </row>
    <row r="36" spans="1:17" ht="21" customHeight="1" x14ac:dyDescent="0.35">
      <c r="A36" s="4"/>
      <c r="B36" t="s">
        <v>98</v>
      </c>
      <c r="C36" s="60">
        <v>22000000</v>
      </c>
      <c r="D36" s="60"/>
      <c r="E36" s="44"/>
      <c r="F36" s="44"/>
      <c r="G36" s="44">
        <f>C36/$C$39</f>
        <v>2.1999999999999999E-2</v>
      </c>
      <c r="H36" s="44"/>
      <c r="I36" s="27">
        <f>G36*$C$40</f>
        <v>22000</v>
      </c>
      <c r="J36" s="27">
        <f t="shared" si="3"/>
        <v>423.07692307692309</v>
      </c>
      <c r="L36" s="71"/>
      <c r="M36" s="49"/>
      <c r="N36" s="49"/>
      <c r="O36" s="49"/>
      <c r="P36" s="72"/>
      <c r="Q36" s="4"/>
    </row>
    <row r="37" spans="1:17" ht="21" customHeight="1" x14ac:dyDescent="0.35">
      <c r="A37" s="4"/>
      <c r="B37" t="s">
        <v>99</v>
      </c>
      <c r="C37" s="60">
        <v>18000000</v>
      </c>
      <c r="D37" s="60"/>
      <c r="E37" s="44"/>
      <c r="F37" s="44"/>
      <c r="G37" s="44">
        <f>C37/$C$39</f>
        <v>1.7999999999999999E-2</v>
      </c>
      <c r="H37" s="44"/>
      <c r="I37" s="27">
        <f>G37*$C$40</f>
        <v>18000</v>
      </c>
      <c r="J37" s="27">
        <f t="shared" si="3"/>
        <v>346.15384615384613</v>
      </c>
      <c r="L37" s="73"/>
      <c r="M37" s="74"/>
      <c r="N37" s="74"/>
      <c r="O37" s="74"/>
      <c r="P37" s="75"/>
      <c r="Q37" s="4"/>
    </row>
    <row r="38" spans="1:17" ht="30" x14ac:dyDescent="0.25">
      <c r="A38" s="4"/>
      <c r="B38" s="37" t="s">
        <v>54</v>
      </c>
      <c r="C38" s="61">
        <v>130000000</v>
      </c>
      <c r="D38" s="61"/>
      <c r="E38" s="59">
        <v>800</v>
      </c>
      <c r="F38" s="59"/>
      <c r="G38" s="56">
        <f>C38/$C$39</f>
        <v>0.13</v>
      </c>
      <c r="H38" s="56"/>
      <c r="I38" s="38" t="str">
        <f>ROUND(G38*$C$40/E38,0)&amp;"€ par client"</f>
        <v>163€ par client</v>
      </c>
      <c r="J38" s="31"/>
      <c r="Q38" s="4"/>
    </row>
    <row r="39" spans="1:17" ht="23.25" customHeight="1" x14ac:dyDescent="0.35">
      <c r="A39" s="4"/>
      <c r="B39" s="28" t="s">
        <v>64</v>
      </c>
      <c r="C39" s="62">
        <f>SUM(C33:C38)</f>
        <v>1000000000</v>
      </c>
      <c r="D39" s="62"/>
      <c r="E39" s="55"/>
      <c r="F39" s="55"/>
      <c r="G39" s="55">
        <f>C39/$C$39</f>
        <v>1</v>
      </c>
      <c r="H39" s="55"/>
      <c r="I39" s="27">
        <f>SUM(I33:I37)+G38*C40</f>
        <v>1000000</v>
      </c>
      <c r="J39" s="54" t="str">
        <f>"Exprimée en points de base, la recherche coute donc "&amp; ROUND(I39/C39*10000,0)&amp;" bps"</f>
        <v>Exprimée en points de base, la recherche coute donc 10 bps</v>
      </c>
      <c r="K39" s="54"/>
      <c r="L39" s="54"/>
      <c r="M39" s="54"/>
      <c r="N39" s="9"/>
      <c r="O39" s="9"/>
      <c r="Q39" s="4"/>
    </row>
    <row r="40" spans="1:17" ht="21" customHeight="1" x14ac:dyDescent="0.35">
      <c r="A40" s="4"/>
      <c r="B40" t="s">
        <v>65</v>
      </c>
      <c r="C40" s="57">
        <f>P25</f>
        <v>1000000</v>
      </c>
      <c r="D40" s="57"/>
      <c r="E40" s="44"/>
      <c r="F40" s="44"/>
      <c r="G40" s="44"/>
      <c r="H40" s="44"/>
      <c r="J40" s="54"/>
      <c r="K40" s="54"/>
      <c r="L40" s="54"/>
      <c r="M40" s="54"/>
      <c r="Q40" s="4"/>
    </row>
    <row r="41" spans="1:17" ht="24" customHeight="1" x14ac:dyDescent="0.25">
      <c r="A41" s="4"/>
      <c r="B41" s="4"/>
      <c r="C41" s="4"/>
      <c r="D41" s="4"/>
      <c r="E41" s="4"/>
      <c r="F41" s="4"/>
      <c r="G41" s="4"/>
      <c r="H41" s="4"/>
      <c r="I41" s="4"/>
      <c r="J41" s="4"/>
      <c r="K41" s="4"/>
      <c r="L41" s="4"/>
      <c r="M41" s="4"/>
      <c r="N41" s="4"/>
      <c r="O41" s="4"/>
      <c r="P41" s="4"/>
      <c r="Q41" s="4"/>
    </row>
  </sheetData>
  <sheetProtection sheet="1" objects="1" scenarios="1"/>
  <protectedRanges>
    <protectedRange sqref="N6 C10:K10 B13:B24 C38:F38 C12:K24 B33:D37" name="autorisé"/>
  </protectedRanges>
  <mergeCells count="33">
    <mergeCell ref="L32:P37"/>
    <mergeCell ref="C39:D39"/>
    <mergeCell ref="E39:F39"/>
    <mergeCell ref="G39:H39"/>
    <mergeCell ref="J39:M40"/>
    <mergeCell ref="C40:D40"/>
    <mergeCell ref="E40:F40"/>
    <mergeCell ref="G40:H40"/>
    <mergeCell ref="C38:D38"/>
    <mergeCell ref="E38:F38"/>
    <mergeCell ref="G38:H38"/>
    <mergeCell ref="C36:D36"/>
    <mergeCell ref="E36:F36"/>
    <mergeCell ref="G36:H36"/>
    <mergeCell ref="C37:D37"/>
    <mergeCell ref="E37:F37"/>
    <mergeCell ref="G37:H37"/>
    <mergeCell ref="G33:H33"/>
    <mergeCell ref="C34:D34"/>
    <mergeCell ref="E34:F34"/>
    <mergeCell ref="G34:H34"/>
    <mergeCell ref="C35:D35"/>
    <mergeCell ref="E35:F35"/>
    <mergeCell ref="G35:H35"/>
    <mergeCell ref="C4:N4"/>
    <mergeCell ref="F5:M7"/>
    <mergeCell ref="B10:B12"/>
    <mergeCell ref="C11:K11"/>
    <mergeCell ref="C32:D32"/>
    <mergeCell ref="E32:F32"/>
    <mergeCell ref="G32:H32"/>
    <mergeCell ref="C33:D33"/>
    <mergeCell ref="E33:F33"/>
  </mergeCells>
  <conditionalFormatting sqref="M13:M24">
    <cfRule type="colorScale" priority="3">
      <colorScale>
        <cfvo type="min"/>
        <cfvo type="percentile" val="50"/>
        <cfvo type="max"/>
        <color theme="4"/>
        <color theme="2"/>
        <color theme="0"/>
      </colorScale>
    </cfRule>
  </conditionalFormatting>
  <pageMargins left="0.7" right="0.7" top="0.75" bottom="0.75" header="0.3" footer="0.3"/>
  <pageSetup paperSize="166"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2</vt:i4>
      </vt:variant>
    </vt:vector>
  </HeadingPairs>
  <TitlesOfParts>
    <vt:vector size="2" baseType="lpstr">
      <vt:lpstr>Mon tout premier budget</vt:lpstr>
      <vt:lpstr>EXEMPLE</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Olivier TAVERNE</dc:creator>
  <cp:lastModifiedBy>Olivier TAVERNE</cp:lastModifiedBy>
  <dcterms:created xsi:type="dcterms:W3CDTF">2016-11-03T16:02:37Z</dcterms:created>
  <dcterms:modified xsi:type="dcterms:W3CDTF">2016-11-15T15:33:43Z</dcterms:modified>
</cp:coreProperties>
</file>